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Lisa Smith\Desktop\"/>
    </mc:Choice>
  </mc:AlternateContent>
  <xr:revisionPtr revIDLastSave="0" documentId="8_{985A4F67-F649-47D5-9C29-B0C0F730788F}"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1170" yWindow="1170" windowWidth="21645" windowHeight="11670" tabRatio="850"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8" l="1"/>
  <c r="O18" i="8" l="1"/>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AB17" i="8"/>
  <c r="AH17" i="8"/>
  <c r="I193" i="17" s="1"/>
  <c r="AI17" i="8"/>
  <c r="J193" i="17" s="1"/>
  <c r="AJ17" i="8"/>
  <c r="AK17" i="8"/>
  <c r="AL17" i="8"/>
  <c r="AM17" i="8"/>
  <c r="N193" i="17" s="1"/>
  <c r="AN17" i="8"/>
  <c r="O193" i="17" s="1"/>
  <c r="AO17" i="8"/>
  <c r="P193" i="17" s="1"/>
  <c r="AP17" i="8"/>
  <c r="AQ17" i="8"/>
  <c r="AR17" i="8"/>
  <c r="AS17" i="8"/>
  <c r="T193" i="17" s="1"/>
  <c r="AT17" i="8"/>
  <c r="AB18" i="8"/>
  <c r="B194" i="17" s="1"/>
  <c r="AH18" i="8"/>
  <c r="AI18" i="8"/>
  <c r="J194" i="17" s="1"/>
  <c r="AJ18" i="8"/>
  <c r="AK18" i="8"/>
  <c r="L194" i="17" s="1"/>
  <c r="AL18" i="8"/>
  <c r="AM18" i="8"/>
  <c r="AN18" i="8"/>
  <c r="O194" i="17" s="1"/>
  <c r="AO18" i="8"/>
  <c r="P194" i="17" s="1"/>
  <c r="AP18" i="8"/>
  <c r="Q194" i="17" s="1"/>
  <c r="AQ18" i="8"/>
  <c r="R194" i="17" s="1"/>
  <c r="AR18" i="8"/>
  <c r="AS18" i="8"/>
  <c r="T194" i="17" s="1"/>
  <c r="AT18" i="8"/>
  <c r="AB19" i="8"/>
  <c r="B195" i="17" s="1"/>
  <c r="AH19" i="8"/>
  <c r="I195" i="17" s="1"/>
  <c r="AI19" i="8"/>
  <c r="J195" i="17" s="1"/>
  <c r="AJ19" i="8"/>
  <c r="K195" i="17" s="1"/>
  <c r="AK19" i="8"/>
  <c r="AL19" i="8"/>
  <c r="AM19" i="8"/>
  <c r="AN19" i="8"/>
  <c r="AO19" i="8"/>
  <c r="P195" i="17" s="1"/>
  <c r="AP19" i="8"/>
  <c r="AQ19" i="8"/>
  <c r="AR19" i="8"/>
  <c r="S195" i="17" s="1"/>
  <c r="AS19" i="8"/>
  <c r="T195" i="17" s="1"/>
  <c r="AT19" i="8"/>
  <c r="AB20" i="8"/>
  <c r="B196" i="17" s="1"/>
  <c r="AH20" i="8"/>
  <c r="I196" i="17" s="1"/>
  <c r="AI20" i="8"/>
  <c r="J196" i="17" s="1"/>
  <c r="AJ20" i="8"/>
  <c r="AK20" i="8"/>
  <c r="L196" i="17" s="1"/>
  <c r="AL20" i="8"/>
  <c r="AM20" i="8"/>
  <c r="N196" i="17" s="1"/>
  <c r="AN20" i="8"/>
  <c r="AO20" i="8"/>
  <c r="P196" i="17" s="1"/>
  <c r="AP20" i="8"/>
  <c r="Q196" i="17" s="1"/>
  <c r="AQ20" i="8"/>
  <c r="R196" i="17" s="1"/>
  <c r="AR20" i="8"/>
  <c r="S196" i="17" s="1"/>
  <c r="AS20" i="8"/>
  <c r="T196" i="17" s="1"/>
  <c r="AT20" i="8"/>
  <c r="U196" i="17" s="1"/>
  <c r="AB21" i="8"/>
  <c r="B197" i="17" s="1"/>
  <c r="AH21" i="8"/>
  <c r="I197" i="17" s="1"/>
  <c r="AI21" i="8"/>
  <c r="J197" i="17" s="1"/>
  <c r="AJ21" i="8"/>
  <c r="K197" i="17" s="1"/>
  <c r="AK21" i="8"/>
  <c r="L197" i="17" s="1"/>
  <c r="AL21" i="8"/>
  <c r="AM21" i="8"/>
  <c r="N197" i="17" s="1"/>
  <c r="AN21" i="8"/>
  <c r="O197" i="17" s="1"/>
  <c r="AO21" i="8"/>
  <c r="P197" i="17" s="1"/>
  <c r="AP21" i="8"/>
  <c r="AQ21" i="8"/>
  <c r="R197" i="17" s="1"/>
  <c r="AR21" i="8"/>
  <c r="AS21" i="8"/>
  <c r="T197" i="17" s="1"/>
  <c r="AT21" i="8"/>
  <c r="AB22" i="8"/>
  <c r="B198" i="17" s="1"/>
  <c r="AH22" i="8"/>
  <c r="I198" i="17" s="1"/>
  <c r="AI22" i="8"/>
  <c r="J198" i="17" s="1"/>
  <c r="AJ22" i="8"/>
  <c r="K198" i="17" s="1"/>
  <c r="AK22" i="8"/>
  <c r="L198" i="17" s="1"/>
  <c r="AL22" i="8"/>
  <c r="AM22" i="8"/>
  <c r="AN22" i="8"/>
  <c r="O198" i="17" s="1"/>
  <c r="AO22" i="8"/>
  <c r="P198" i="17" s="1"/>
  <c r="AP22" i="8"/>
  <c r="Q198" i="17" s="1"/>
  <c r="AQ22" i="8"/>
  <c r="R198" i="17" s="1"/>
  <c r="AR22" i="8"/>
  <c r="S198" i="17" s="1"/>
  <c r="AS22" i="8"/>
  <c r="AT22" i="8"/>
  <c r="U198" i="17" s="1"/>
  <c r="AB23" i="8"/>
  <c r="B199" i="17" s="1"/>
  <c r="AH23" i="8"/>
  <c r="AI23" i="8"/>
  <c r="J199" i="17" s="1"/>
  <c r="AJ23" i="8"/>
  <c r="K199" i="17" s="1"/>
  <c r="AK23" i="8"/>
  <c r="L199" i="17" s="1"/>
  <c r="AL23" i="8"/>
  <c r="AM23" i="8"/>
  <c r="N199" i="17" s="1"/>
  <c r="AN23" i="8"/>
  <c r="AO23" i="8"/>
  <c r="P199" i="17" s="1"/>
  <c r="AP23" i="8"/>
  <c r="Q199" i="17" s="1"/>
  <c r="AQ23" i="8"/>
  <c r="AR23" i="8"/>
  <c r="AS23" i="8"/>
  <c r="T199" i="17" s="1"/>
  <c r="AT23" i="8"/>
  <c r="AB24" i="8"/>
  <c r="B200" i="17" s="1"/>
  <c r="AH24" i="8"/>
  <c r="I200" i="17" s="1"/>
  <c r="AI24" i="8"/>
  <c r="J200" i="17" s="1"/>
  <c r="AJ24" i="8"/>
  <c r="AK24" i="8"/>
  <c r="L200" i="17" s="1"/>
  <c r="AL24" i="8"/>
  <c r="M200" i="17" s="1"/>
  <c r="AM24" i="8"/>
  <c r="N200" i="17" s="1"/>
  <c r="AN24" i="8"/>
  <c r="O200" i="17" s="1"/>
  <c r="AO24" i="8"/>
  <c r="P200" i="17" s="1"/>
  <c r="AP24" i="8"/>
  <c r="AQ24" i="8"/>
  <c r="R200" i="17" s="1"/>
  <c r="AR24" i="8"/>
  <c r="AS24" i="8"/>
  <c r="T200" i="17" s="1"/>
  <c r="AT24" i="8"/>
  <c r="U200" i="17" s="1"/>
  <c r="AB25" i="8"/>
  <c r="B201" i="17" s="1"/>
  <c r="AH25" i="8"/>
  <c r="I201" i="17" s="1"/>
  <c r="AI25" i="8"/>
  <c r="J201" i="17" s="1"/>
  <c r="AJ25" i="8"/>
  <c r="AK25" i="8"/>
  <c r="AL25" i="8"/>
  <c r="M201" i="17" s="1"/>
  <c r="AM25" i="8"/>
  <c r="N201" i="17" s="1"/>
  <c r="AN25" i="8"/>
  <c r="O201" i="17" s="1"/>
  <c r="AO25" i="8"/>
  <c r="P201" i="17" s="1"/>
  <c r="AP25" i="8"/>
  <c r="Q201" i="17" s="1"/>
  <c r="AQ25" i="8"/>
  <c r="AR25" i="8"/>
  <c r="AS25" i="8"/>
  <c r="T201" i="17" s="1"/>
  <c r="AT25" i="8"/>
  <c r="AB26" i="8"/>
  <c r="B202" i="17" s="1"/>
  <c r="AH26" i="8"/>
  <c r="I202" i="17" s="1"/>
  <c r="AI26" i="8"/>
  <c r="J202" i="17" s="1"/>
  <c r="AJ26" i="8"/>
  <c r="AK26" i="8"/>
  <c r="L202" i="17" s="1"/>
  <c r="AL26" i="8"/>
  <c r="M202" i="17" s="1"/>
  <c r="AM26" i="8"/>
  <c r="N202" i="17" s="1"/>
  <c r="AN26" i="8"/>
  <c r="O202" i="17" s="1"/>
  <c r="AO26" i="8"/>
  <c r="P202" i="17" s="1"/>
  <c r="AP26" i="8"/>
  <c r="Q202" i="17" s="1"/>
  <c r="AQ26" i="8"/>
  <c r="R202" i="17" s="1"/>
  <c r="AR26" i="8"/>
  <c r="AS26" i="8"/>
  <c r="T202" i="17" s="1"/>
  <c r="AT26" i="8"/>
  <c r="U202" i="17" s="1"/>
  <c r="AB27" i="8"/>
  <c r="B203" i="17" s="1"/>
  <c r="AH27" i="8"/>
  <c r="I203" i="17" s="1"/>
  <c r="AI27" i="8"/>
  <c r="J203" i="17" s="1"/>
  <c r="AJ27" i="8"/>
  <c r="K203" i="17" s="1"/>
  <c r="AK27" i="8"/>
  <c r="L203" i="17" s="1"/>
  <c r="AL27" i="8"/>
  <c r="M203" i="17" s="1"/>
  <c r="AM27" i="8"/>
  <c r="N203" i="17" s="1"/>
  <c r="AN27" i="8"/>
  <c r="O203" i="17" s="1"/>
  <c r="AO27" i="8"/>
  <c r="P203" i="17" s="1"/>
  <c r="AP27" i="8"/>
  <c r="Q203" i="17" s="1"/>
  <c r="AQ27" i="8"/>
  <c r="R203" i="17" s="1"/>
  <c r="AR27" i="8"/>
  <c r="S203" i="17" s="1"/>
  <c r="AS27" i="8"/>
  <c r="T203" i="17" s="1"/>
  <c r="AT27" i="8"/>
  <c r="U203" i="17" s="1"/>
  <c r="AB28" i="8"/>
  <c r="AH28" i="8"/>
  <c r="I47" i="13"/>
  <c r="AB42" i="13"/>
  <c r="AH42" i="13"/>
  <c r="AI42" i="13"/>
  <c r="AJ42" i="13"/>
  <c r="AK42" i="13"/>
  <c r="AL42" i="13"/>
  <c r="AM42" i="13"/>
  <c r="AN42" i="13"/>
  <c r="AO42" i="13"/>
  <c r="AP42" i="13"/>
  <c r="AQ42" i="13"/>
  <c r="AR42" i="13"/>
  <c r="AS42" i="13"/>
  <c r="AT42" i="13"/>
  <c r="AB43" i="13"/>
  <c r="AH43" i="13"/>
  <c r="AI43" i="13"/>
  <c r="AJ43" i="13"/>
  <c r="AK43" i="13"/>
  <c r="AL43" i="13"/>
  <c r="AM43" i="13"/>
  <c r="AN43" i="13"/>
  <c r="AO43" i="13"/>
  <c r="AP43" i="13"/>
  <c r="AQ43" i="13"/>
  <c r="AR43" i="13"/>
  <c r="AS43" i="13"/>
  <c r="AT43" i="13"/>
  <c r="AB44" i="13"/>
  <c r="AH44" i="13"/>
  <c r="AI44" i="13"/>
  <c r="AJ44" i="13"/>
  <c r="AK44" i="13"/>
  <c r="AL44" i="13"/>
  <c r="AM44" i="13"/>
  <c r="AN44" i="13"/>
  <c r="AO44" i="13"/>
  <c r="AP44" i="13"/>
  <c r="AQ44" i="13"/>
  <c r="AR44" i="13"/>
  <c r="AS44" i="13"/>
  <c r="AT44" i="13"/>
  <c r="AB45" i="13"/>
  <c r="AH45" i="13"/>
  <c r="AI45" i="13"/>
  <c r="AJ45" i="13"/>
  <c r="AK45" i="13"/>
  <c r="AL45" i="13"/>
  <c r="AM45" i="13"/>
  <c r="AN45" i="13"/>
  <c r="AO45" i="13"/>
  <c r="AP45" i="13"/>
  <c r="AQ45" i="13"/>
  <c r="AR45" i="13"/>
  <c r="AS45" i="13"/>
  <c r="AT45" i="13"/>
  <c r="AB46" i="13"/>
  <c r="AH46" i="13"/>
  <c r="AI46" i="13"/>
  <c r="AJ46" i="13"/>
  <c r="AK46" i="13"/>
  <c r="AL46" i="13"/>
  <c r="AM46" i="13"/>
  <c r="AN46" i="13"/>
  <c r="AO46" i="13"/>
  <c r="AP46" i="13"/>
  <c r="AQ46" i="13"/>
  <c r="AR46" i="13"/>
  <c r="AS46" i="13"/>
  <c r="AT46" i="13"/>
  <c r="AB32" i="12"/>
  <c r="AH32" i="12"/>
  <c r="AI32" i="12"/>
  <c r="AJ32" i="12"/>
  <c r="AK32" i="12"/>
  <c r="AL32" i="12"/>
  <c r="AM32" i="12"/>
  <c r="AN32" i="12"/>
  <c r="AO32" i="12"/>
  <c r="AP32" i="12"/>
  <c r="AQ32" i="12"/>
  <c r="AR32" i="12"/>
  <c r="AS32" i="12"/>
  <c r="AT32" i="12"/>
  <c r="AB33" i="12"/>
  <c r="AH33" i="12"/>
  <c r="AI33" i="12"/>
  <c r="AJ33" i="12"/>
  <c r="AK33" i="12"/>
  <c r="AL33" i="12"/>
  <c r="AM33" i="12"/>
  <c r="AN33" i="12"/>
  <c r="AO33" i="12"/>
  <c r="AP33" i="12"/>
  <c r="AQ33" i="12"/>
  <c r="AR33" i="12"/>
  <c r="AS33" i="12"/>
  <c r="AT33" i="12"/>
  <c r="AB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B428" i="18"/>
  <c r="C428" i="18"/>
  <c r="F428" i="18"/>
  <c r="A404" i="18"/>
  <c r="B404" i="18"/>
  <c r="C404" i="18"/>
  <c r="F404" i="18"/>
  <c r="B398" i="18"/>
  <c r="F398" i="18"/>
  <c r="A392" i="18"/>
  <c r="B392" i="18"/>
  <c r="F392" i="18"/>
  <c r="A386" i="18"/>
  <c r="F386" i="18"/>
  <c r="A380" i="18"/>
  <c r="F380" i="18"/>
  <c r="F374" i="18"/>
  <c r="F368" i="18"/>
  <c r="B361" i="18"/>
  <c r="F361" i="18"/>
  <c r="A354" i="18"/>
  <c r="C354" i="18"/>
  <c r="F354" i="18"/>
  <c r="A430" i="17"/>
  <c r="A428" i="18" s="1"/>
  <c r="B430" i="17"/>
  <c r="C430" i="17"/>
  <c r="H430" i="17"/>
  <c r="T430" i="17"/>
  <c r="R428" i="18" s="1"/>
  <c r="A406" i="17"/>
  <c r="B406" i="17"/>
  <c r="C406" i="17"/>
  <c r="H406" i="17"/>
  <c r="I406" i="17"/>
  <c r="J406" i="17"/>
  <c r="H404" i="18" s="1"/>
  <c r="A400" i="17"/>
  <c r="A398" i="18" s="1"/>
  <c r="B400" i="17"/>
  <c r="C400" i="17"/>
  <c r="C398" i="18" s="1"/>
  <c r="H400" i="17"/>
  <c r="K400" i="17"/>
  <c r="I398" i="18" s="1"/>
  <c r="U400" i="17"/>
  <c r="S398" i="18" s="1"/>
  <c r="A394" i="17"/>
  <c r="B394" i="17"/>
  <c r="C394" i="17"/>
  <c r="C392" i="18" s="1"/>
  <c r="H394" i="17"/>
  <c r="A388" i="17"/>
  <c r="B388" i="17"/>
  <c r="B386" i="18" s="1"/>
  <c r="C388" i="17"/>
  <c r="C386" i="18" s="1"/>
  <c r="H388" i="17"/>
  <c r="A382" i="17"/>
  <c r="B382" i="17"/>
  <c r="B380" i="18" s="1"/>
  <c r="C382" i="17"/>
  <c r="C380" i="18" s="1"/>
  <c r="H382" i="17"/>
  <c r="A376" i="17"/>
  <c r="A374" i="18" s="1"/>
  <c r="B376" i="17"/>
  <c r="B374" i="18" s="1"/>
  <c r="C376" i="17"/>
  <c r="C374" i="18" s="1"/>
  <c r="H376" i="17"/>
  <c r="I376" i="17"/>
  <c r="A370" i="17"/>
  <c r="A368" i="18" s="1"/>
  <c r="B370" i="17"/>
  <c r="B368" i="18" s="1"/>
  <c r="C370" i="17"/>
  <c r="C368" i="18" s="1"/>
  <c r="H370" i="17"/>
  <c r="A363" i="17"/>
  <c r="A361" i="18" s="1"/>
  <c r="B363" i="17"/>
  <c r="C363" i="17"/>
  <c r="C361" i="18" s="1"/>
  <c r="H363" i="17"/>
  <c r="A356" i="17"/>
  <c r="B356" i="17"/>
  <c r="B354" i="18" s="1"/>
  <c r="C356" i="17"/>
  <c r="H356" i="17"/>
  <c r="AB126" i="4"/>
  <c r="AH126" i="4"/>
  <c r="I430" i="17" s="1"/>
  <c r="AI126" i="4"/>
  <c r="J430" i="17" s="1"/>
  <c r="H428" i="18" s="1"/>
  <c r="AJ126" i="4"/>
  <c r="K430" i="17" s="1"/>
  <c r="I428" i="18" s="1"/>
  <c r="AK126" i="4"/>
  <c r="L430" i="17" s="1"/>
  <c r="J428" i="18" s="1"/>
  <c r="AL126" i="4"/>
  <c r="M430" i="17" s="1"/>
  <c r="K428" i="18" s="1"/>
  <c r="AM126" i="4"/>
  <c r="N430" i="17" s="1"/>
  <c r="L428" i="18" s="1"/>
  <c r="AN126" i="4"/>
  <c r="O430" i="17" s="1"/>
  <c r="M428" i="18" s="1"/>
  <c r="AO126" i="4"/>
  <c r="P430" i="17" s="1"/>
  <c r="N428" i="18" s="1"/>
  <c r="AP126" i="4"/>
  <c r="Q430" i="17" s="1"/>
  <c r="O428" i="18" s="1"/>
  <c r="AQ126" i="4"/>
  <c r="R430" i="17" s="1"/>
  <c r="P428" i="18" s="1"/>
  <c r="AR126" i="4"/>
  <c r="S430" i="17" s="1"/>
  <c r="Q428" i="18" s="1"/>
  <c r="AS126" i="4"/>
  <c r="AT126" i="4"/>
  <c r="U430" i="17" s="1"/>
  <c r="AB90" i="4"/>
  <c r="AH90" i="4"/>
  <c r="AI90" i="4"/>
  <c r="AJ90" i="4"/>
  <c r="K406" i="17" s="1"/>
  <c r="AK90" i="4"/>
  <c r="L406" i="17" s="1"/>
  <c r="J404" i="18" s="1"/>
  <c r="AL90" i="4"/>
  <c r="M406" i="17" s="1"/>
  <c r="K404" i="18" s="1"/>
  <c r="AM90" i="4"/>
  <c r="N406" i="17" s="1"/>
  <c r="L404" i="18" s="1"/>
  <c r="AN90" i="4"/>
  <c r="O406" i="17" s="1"/>
  <c r="M404" i="18" s="1"/>
  <c r="AO90" i="4"/>
  <c r="P406" i="17" s="1"/>
  <c r="N404" i="18" s="1"/>
  <c r="AP90" i="4"/>
  <c r="Q406" i="17" s="1"/>
  <c r="O404" i="18" s="1"/>
  <c r="AQ90" i="4"/>
  <c r="R406" i="17" s="1"/>
  <c r="P404" i="18" s="1"/>
  <c r="AR90" i="4"/>
  <c r="S406" i="17" s="1"/>
  <c r="Q404" i="18" s="1"/>
  <c r="AS90" i="4"/>
  <c r="T406" i="17" s="1"/>
  <c r="R404" i="18" s="1"/>
  <c r="AT90" i="4"/>
  <c r="U406" i="17" s="1"/>
  <c r="S404" i="18" s="1"/>
  <c r="AB81" i="4"/>
  <c r="AH81" i="4"/>
  <c r="I400" i="17" s="1"/>
  <c r="AI81" i="4"/>
  <c r="J400" i="17" s="1"/>
  <c r="H398" i="18" s="1"/>
  <c r="AJ81" i="4"/>
  <c r="AK81" i="4"/>
  <c r="L400" i="17" s="1"/>
  <c r="J398" i="18" s="1"/>
  <c r="AL81" i="4"/>
  <c r="M400" i="17" s="1"/>
  <c r="K398" i="18" s="1"/>
  <c r="AM81" i="4"/>
  <c r="N400" i="17" s="1"/>
  <c r="L398" i="18" s="1"/>
  <c r="AN81" i="4"/>
  <c r="O400" i="17" s="1"/>
  <c r="M398" i="18" s="1"/>
  <c r="AO81" i="4"/>
  <c r="P400" i="17" s="1"/>
  <c r="N398" i="18" s="1"/>
  <c r="AP81" i="4"/>
  <c r="Q400" i="17" s="1"/>
  <c r="O398" i="18" s="1"/>
  <c r="AQ81" i="4"/>
  <c r="R400" i="17" s="1"/>
  <c r="P398" i="18" s="1"/>
  <c r="AR81" i="4"/>
  <c r="S400" i="17" s="1"/>
  <c r="Q398" i="18" s="1"/>
  <c r="AS81" i="4"/>
  <c r="T400" i="17" s="1"/>
  <c r="R398" i="18" s="1"/>
  <c r="AT81" i="4"/>
  <c r="O72" i="4"/>
  <c r="AB72" i="4"/>
  <c r="AH72" i="4"/>
  <c r="I394" i="17" s="1"/>
  <c r="AI72" i="4"/>
  <c r="J394" i="17" s="1"/>
  <c r="H392" i="18" s="1"/>
  <c r="AJ72" i="4"/>
  <c r="K394" i="17" s="1"/>
  <c r="I392" i="18" s="1"/>
  <c r="AK72" i="4"/>
  <c r="L394" i="17" s="1"/>
  <c r="J392" i="18" s="1"/>
  <c r="AL72" i="4"/>
  <c r="M394" i="17" s="1"/>
  <c r="K392" i="18" s="1"/>
  <c r="AM72" i="4"/>
  <c r="N394" i="17" s="1"/>
  <c r="L392" i="18" s="1"/>
  <c r="AN72" i="4"/>
  <c r="O394" i="17" s="1"/>
  <c r="M392" i="18" s="1"/>
  <c r="AO72" i="4"/>
  <c r="P394" i="17" s="1"/>
  <c r="N392" i="18" s="1"/>
  <c r="AP72" i="4"/>
  <c r="Q394" i="17" s="1"/>
  <c r="O392" i="18" s="1"/>
  <c r="AQ72" i="4"/>
  <c r="R394" i="17" s="1"/>
  <c r="P392" i="18" s="1"/>
  <c r="AR72" i="4"/>
  <c r="S394" i="17" s="1"/>
  <c r="Q392" i="18" s="1"/>
  <c r="AS72" i="4"/>
  <c r="T394" i="17" s="1"/>
  <c r="R392" i="18" s="1"/>
  <c r="AT72" i="4"/>
  <c r="U394" i="17" s="1"/>
  <c r="S392" i="18" s="1"/>
  <c r="AB63" i="4"/>
  <c r="AH63" i="4"/>
  <c r="I388" i="17" s="1"/>
  <c r="AI63" i="4"/>
  <c r="J388" i="17" s="1"/>
  <c r="AJ63" i="4"/>
  <c r="K388" i="17" s="1"/>
  <c r="I386" i="18" s="1"/>
  <c r="AK63" i="4"/>
  <c r="L388" i="17" s="1"/>
  <c r="J386" i="18" s="1"/>
  <c r="AL63" i="4"/>
  <c r="M388" i="17" s="1"/>
  <c r="K386" i="18" s="1"/>
  <c r="AM63" i="4"/>
  <c r="N388" i="17" s="1"/>
  <c r="L386" i="18" s="1"/>
  <c r="AN63" i="4"/>
  <c r="O388" i="17" s="1"/>
  <c r="M386" i="18" s="1"/>
  <c r="AO63" i="4"/>
  <c r="P388" i="17" s="1"/>
  <c r="N386" i="18" s="1"/>
  <c r="AP63" i="4"/>
  <c r="Q388" i="17" s="1"/>
  <c r="O386" i="18" s="1"/>
  <c r="AQ63" i="4"/>
  <c r="R388" i="17" s="1"/>
  <c r="P386" i="18" s="1"/>
  <c r="AR63" i="4"/>
  <c r="S388" i="17" s="1"/>
  <c r="Q386" i="18" s="1"/>
  <c r="AS63" i="4"/>
  <c r="T388" i="17" s="1"/>
  <c r="R386" i="18" s="1"/>
  <c r="AT63" i="4"/>
  <c r="U388" i="17" s="1"/>
  <c r="S386" i="18" s="1"/>
  <c r="AB54" i="4"/>
  <c r="AH54" i="4"/>
  <c r="I382" i="17" s="1"/>
  <c r="AI54" i="4"/>
  <c r="J382" i="17" s="1"/>
  <c r="H380" i="18" s="1"/>
  <c r="AJ54" i="4"/>
  <c r="K382" i="17" s="1"/>
  <c r="I380" i="18" s="1"/>
  <c r="AK54" i="4"/>
  <c r="L382" i="17" s="1"/>
  <c r="J380" i="18" s="1"/>
  <c r="AL54" i="4"/>
  <c r="M382" i="17" s="1"/>
  <c r="K380" i="18" s="1"/>
  <c r="AM54" i="4"/>
  <c r="N382" i="17" s="1"/>
  <c r="L380" i="18" s="1"/>
  <c r="AN54" i="4"/>
  <c r="O382" i="17" s="1"/>
  <c r="M380" i="18" s="1"/>
  <c r="AO54" i="4"/>
  <c r="P382" i="17" s="1"/>
  <c r="N380" i="18" s="1"/>
  <c r="AP54" i="4"/>
  <c r="Q382" i="17" s="1"/>
  <c r="O380" i="18" s="1"/>
  <c r="AQ54" i="4"/>
  <c r="R382" i="17" s="1"/>
  <c r="P380" i="18" s="1"/>
  <c r="AR54" i="4"/>
  <c r="S382" i="17" s="1"/>
  <c r="Q380" i="18" s="1"/>
  <c r="AS54" i="4"/>
  <c r="T382" i="17" s="1"/>
  <c r="R380" i="18" s="1"/>
  <c r="AT54" i="4"/>
  <c r="U382" i="17" s="1"/>
  <c r="S380" i="18" s="1"/>
  <c r="AB45" i="4"/>
  <c r="AH45" i="4"/>
  <c r="AI45" i="4"/>
  <c r="J376" i="17" s="1"/>
  <c r="AJ45" i="4"/>
  <c r="K376" i="17" s="1"/>
  <c r="I374" i="18" s="1"/>
  <c r="AK45" i="4"/>
  <c r="L376" i="17" s="1"/>
  <c r="J374" i="18" s="1"/>
  <c r="AL45" i="4"/>
  <c r="M376" i="17" s="1"/>
  <c r="K374" i="18" s="1"/>
  <c r="AM45" i="4"/>
  <c r="N376" i="17" s="1"/>
  <c r="L374" i="18" s="1"/>
  <c r="AN45" i="4"/>
  <c r="O376" i="17" s="1"/>
  <c r="M374" i="18" s="1"/>
  <c r="AO45" i="4"/>
  <c r="P376" i="17" s="1"/>
  <c r="N374" i="18" s="1"/>
  <c r="AP45" i="4"/>
  <c r="Q376" i="17" s="1"/>
  <c r="O374" i="18" s="1"/>
  <c r="AQ45" i="4"/>
  <c r="R376" i="17" s="1"/>
  <c r="P374" i="18" s="1"/>
  <c r="AR45" i="4"/>
  <c r="S376" i="17" s="1"/>
  <c r="Q374" i="18" s="1"/>
  <c r="AS45" i="4"/>
  <c r="T376" i="17" s="1"/>
  <c r="R374" i="18" s="1"/>
  <c r="AT45" i="4"/>
  <c r="U376" i="17" s="1"/>
  <c r="S374" i="18" s="1"/>
  <c r="AB36" i="4"/>
  <c r="AH36" i="4"/>
  <c r="I370" i="17" s="1"/>
  <c r="AI36" i="4"/>
  <c r="J370" i="17" s="1"/>
  <c r="H368" i="18" s="1"/>
  <c r="AJ36" i="4"/>
  <c r="K370" i="17" s="1"/>
  <c r="I368" i="18" s="1"/>
  <c r="AK36" i="4"/>
  <c r="L370" i="17" s="1"/>
  <c r="J368" i="18" s="1"/>
  <c r="AL36" i="4"/>
  <c r="M370" i="17" s="1"/>
  <c r="K368" i="18" s="1"/>
  <c r="AM36" i="4"/>
  <c r="N370" i="17" s="1"/>
  <c r="L368" i="18" s="1"/>
  <c r="AN36" i="4"/>
  <c r="O370" i="17" s="1"/>
  <c r="M368" i="18" s="1"/>
  <c r="AO36" i="4"/>
  <c r="P370" i="17" s="1"/>
  <c r="N368" i="18" s="1"/>
  <c r="AP36" i="4"/>
  <c r="Q370" i="17" s="1"/>
  <c r="O368" i="18" s="1"/>
  <c r="AQ36" i="4"/>
  <c r="R370" i="17" s="1"/>
  <c r="P368" i="18" s="1"/>
  <c r="AR36" i="4"/>
  <c r="S370" i="17" s="1"/>
  <c r="Q368" i="18" s="1"/>
  <c r="AS36" i="4"/>
  <c r="T370" i="17" s="1"/>
  <c r="R368" i="18" s="1"/>
  <c r="AT36" i="4"/>
  <c r="U370" i="17" s="1"/>
  <c r="S368" i="18" s="1"/>
  <c r="AB26" i="4"/>
  <c r="AH26" i="4"/>
  <c r="I363" i="17" s="1"/>
  <c r="AI26" i="4"/>
  <c r="J363" i="17" s="1"/>
  <c r="H361" i="18" s="1"/>
  <c r="AJ26" i="4"/>
  <c r="K363" i="17" s="1"/>
  <c r="AK26" i="4"/>
  <c r="L363" i="17" s="1"/>
  <c r="J361" i="18" s="1"/>
  <c r="AL26" i="4"/>
  <c r="M363" i="17" s="1"/>
  <c r="K361" i="18" s="1"/>
  <c r="AM26" i="4"/>
  <c r="N363" i="17" s="1"/>
  <c r="L361" i="18" s="1"/>
  <c r="AN26" i="4"/>
  <c r="O363" i="17" s="1"/>
  <c r="M361" i="18" s="1"/>
  <c r="AO26" i="4"/>
  <c r="P363" i="17" s="1"/>
  <c r="N361" i="18" s="1"/>
  <c r="AP26" i="4"/>
  <c r="Q363" i="17" s="1"/>
  <c r="O361" i="18" s="1"/>
  <c r="AQ26" i="4"/>
  <c r="R363" i="17" s="1"/>
  <c r="P361" i="18" s="1"/>
  <c r="AR26" i="4"/>
  <c r="S363" i="17" s="1"/>
  <c r="Q361" i="18" s="1"/>
  <c r="AS26" i="4"/>
  <c r="T363" i="17" s="1"/>
  <c r="R361" i="18" s="1"/>
  <c r="AT26" i="4"/>
  <c r="U363" i="17" s="1"/>
  <c r="S361" i="18" s="1"/>
  <c r="AB16" i="4"/>
  <c r="AH16" i="4"/>
  <c r="I356" i="17" s="1"/>
  <c r="AI16" i="4"/>
  <c r="J356" i="17" s="1"/>
  <c r="AJ16" i="4"/>
  <c r="K356" i="17" s="1"/>
  <c r="I354" i="18" s="1"/>
  <c r="AK16" i="4"/>
  <c r="L356" i="17" s="1"/>
  <c r="J354" i="18" s="1"/>
  <c r="AL16" i="4"/>
  <c r="M356" i="17" s="1"/>
  <c r="K354" i="18" s="1"/>
  <c r="AM16" i="4"/>
  <c r="N356" i="17" s="1"/>
  <c r="L354" i="18" s="1"/>
  <c r="AN16" i="4"/>
  <c r="O356" i="17" s="1"/>
  <c r="M354" i="18" s="1"/>
  <c r="AO16" i="4"/>
  <c r="P356" i="17" s="1"/>
  <c r="N354" i="18" s="1"/>
  <c r="AP16" i="4"/>
  <c r="Q356" i="17" s="1"/>
  <c r="O354" i="18" s="1"/>
  <c r="AQ16" i="4"/>
  <c r="R356" i="17" s="1"/>
  <c r="P354" i="18" s="1"/>
  <c r="AR16" i="4"/>
  <c r="S356" i="17" s="1"/>
  <c r="Q354" i="18" s="1"/>
  <c r="AS16" i="4"/>
  <c r="T356" i="17" s="1"/>
  <c r="R354" i="18" s="1"/>
  <c r="AT16" i="4"/>
  <c r="U356" i="17" s="1"/>
  <c r="S354" i="18" s="1"/>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S202" i="17"/>
  <c r="K202" i="17"/>
  <c r="U201" i="17"/>
  <c r="S201" i="17"/>
  <c r="R201" i="17"/>
  <c r="L201" i="17"/>
  <c r="K201" i="17"/>
  <c r="S200" i="17"/>
  <c r="Q200" i="17"/>
  <c r="K200" i="17"/>
  <c r="U199" i="17"/>
  <c r="S199" i="17"/>
  <c r="R199" i="17"/>
  <c r="O199" i="17"/>
  <c r="M199" i="17"/>
  <c r="I199" i="17"/>
  <c r="T198" i="17"/>
  <c r="N198" i="17"/>
  <c r="M198" i="17"/>
  <c r="U197" i="17"/>
  <c r="S197" i="17"/>
  <c r="Q197" i="17"/>
  <c r="M197" i="17"/>
  <c r="O196" i="17"/>
  <c r="M196" i="17"/>
  <c r="K196" i="17"/>
  <c r="U195" i="17"/>
  <c r="R195" i="17"/>
  <c r="Q195" i="17"/>
  <c r="O195" i="17"/>
  <c r="N195" i="17"/>
  <c r="M195" i="17"/>
  <c r="L195" i="17"/>
  <c r="U194" i="17"/>
  <c r="S194" i="17"/>
  <c r="N194" i="17"/>
  <c r="M194" i="17"/>
  <c r="K194" i="17"/>
  <c r="I194" i="17"/>
  <c r="U193" i="17"/>
  <c r="S193" i="17"/>
  <c r="R193" i="17"/>
  <c r="Q193" i="17"/>
  <c r="M193" i="17"/>
  <c r="L193" i="17"/>
  <c r="K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363" i="17" l="1"/>
  <c r="H374" i="18"/>
  <c r="T374" i="18" s="1"/>
  <c r="V376" i="17"/>
  <c r="V198" i="17"/>
  <c r="V187" i="17"/>
  <c r="V195" i="17"/>
  <c r="V203" i="17"/>
  <c r="V194" i="17"/>
  <c r="V202" i="17"/>
  <c r="V191" i="17"/>
  <c r="V196" i="17"/>
  <c r="V200" i="17"/>
  <c r="I361" i="18"/>
  <c r="T361" i="18" s="1"/>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68"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9" i="17" l="1"/>
  <c r="V408" i="17"/>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AH14" i="24"/>
  <c r="I432" i="17" s="1"/>
  <c r="AB14" i="24"/>
  <c r="B432" i="17" s="1"/>
  <c r="B430" i="18" s="1"/>
  <c r="O14" i="24"/>
  <c r="N11" i="24"/>
  <c r="M11" i="24"/>
  <c r="L11" i="24"/>
  <c r="K11" i="24"/>
  <c r="J11" i="24"/>
  <c r="I11" i="24"/>
  <c r="H11" i="24"/>
  <c r="G11" i="24"/>
  <c r="F11" i="24"/>
  <c r="E11" i="24"/>
  <c r="D11" i="24"/>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M12" i="23"/>
  <c r="L12" i="23"/>
  <c r="K12" i="23"/>
  <c r="J12" i="23"/>
  <c r="I12" i="23"/>
  <c r="H12" i="23"/>
  <c r="G12" i="23"/>
  <c r="F12" i="23"/>
  <c r="E12" i="23"/>
  <c r="D12" i="23"/>
  <c r="C12" i="23"/>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I75" i="23" l="1"/>
  <c r="H26" i="16" s="1"/>
  <c r="V415" i="17"/>
  <c r="V327" i="17"/>
  <c r="V335" i="17"/>
  <c r="D75" i="23"/>
  <c r="C26" i="16" s="1"/>
  <c r="L75" i="23"/>
  <c r="K26" i="16" s="1"/>
  <c r="J75" i="23"/>
  <c r="I26" i="16" s="1"/>
  <c r="V345" i="17"/>
  <c r="V216" i="17"/>
  <c r="V208" i="17"/>
  <c r="C62" i="24"/>
  <c r="B28" i="16" s="1"/>
  <c r="K62" i="24"/>
  <c r="J28" i="16" s="1"/>
  <c r="L62" i="24"/>
  <c r="K28" i="16" s="1"/>
  <c r="E62" i="24"/>
  <c r="D28" i="16" s="1"/>
  <c r="V432" i="17"/>
  <c r="F75" i="23"/>
  <c r="E26" i="16" s="1"/>
  <c r="N75" i="23"/>
  <c r="M26" i="16" s="1"/>
  <c r="C75" i="23"/>
  <c r="B26" i="16" s="1"/>
  <c r="K75" i="23"/>
  <c r="J26" i="16" s="1"/>
  <c r="E75" i="23"/>
  <c r="D26" i="16" s="1"/>
  <c r="M75" i="23"/>
  <c r="L26" i="16" s="1"/>
  <c r="H75" i="23"/>
  <c r="G26" i="16" s="1"/>
  <c r="V334" i="17"/>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D62" i="24"/>
  <c r="C28" i="16" s="1"/>
  <c r="J62" i="24"/>
  <c r="I28" i="16" s="1"/>
  <c r="H430" i="18"/>
  <c r="T430" i="18" s="1"/>
  <c r="H432" i="18"/>
  <c r="T432" i="18" s="1"/>
  <c r="H434" i="18"/>
  <c r="T434" i="18" s="1"/>
  <c r="H436" i="18"/>
  <c r="T436" i="18" s="1"/>
  <c r="H439" i="18"/>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T439" i="18" l="1"/>
  <c r="N26" i="16"/>
  <c r="H51" i="16" s="1"/>
  <c r="O62" i="24"/>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F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L12" i="22"/>
  <c r="M127" i="17" s="1"/>
  <c r="K125" i="18" s="1"/>
  <c r="AK12" i="22"/>
  <c r="L127" i="17" s="1"/>
  <c r="J125" i="18" s="1"/>
  <c r="AJ12" i="22"/>
  <c r="K127" i="17" s="1"/>
  <c r="I125" i="18" s="1"/>
  <c r="AI12" i="22"/>
  <c r="J127" i="17" s="1"/>
  <c r="AH12" i="22"/>
  <c r="I127" i="17" s="1"/>
  <c r="AB12" i="22"/>
  <c r="B127" i="17" s="1"/>
  <c r="B125" i="18" s="1"/>
  <c r="O12" i="22"/>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J44" i="20" l="1"/>
  <c r="V279" i="17"/>
  <c r="V280" i="17"/>
  <c r="V281" i="17"/>
  <c r="V285" i="17"/>
  <c r="V183" i="17"/>
  <c r="V286" i="17"/>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F88" i="22"/>
  <c r="E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T125" i="18" s="1"/>
  <c r="V127" i="17"/>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O20" i="22"/>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T274" i="18" l="1"/>
  <c r="N21" i="16"/>
  <c r="N20" i="16"/>
  <c r="J32" i="20" s="1"/>
  <c r="O75" i="21"/>
  <c r="O88" i="22"/>
  <c r="C6" i="14"/>
  <c r="H46" i="16" l="1"/>
  <c r="J29" i="20"/>
  <c r="H48" i="16"/>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G24" i="13"/>
  <c r="H24" i="13"/>
  <c r="G8" i="16" s="1"/>
  <c r="I24" i="13"/>
  <c r="H8" i="16" s="1"/>
  <c r="J24" i="13"/>
  <c r="K24" i="13"/>
  <c r="J8" i="16" s="1"/>
  <c r="L24" i="13"/>
  <c r="K8" i="16" s="1"/>
  <c r="M24" i="13"/>
  <c r="L8" i="16" s="1"/>
  <c r="N24" i="13"/>
  <c r="O28" i="13"/>
  <c r="O29" i="13"/>
  <c r="O30" i="13"/>
  <c r="O31" i="13"/>
  <c r="O32" i="13"/>
  <c r="O33" i="13"/>
  <c r="O34" i="13"/>
  <c r="O35" i="13"/>
  <c r="O36" i="13"/>
  <c r="O37" i="13"/>
  <c r="O38" i="13"/>
  <c r="O40" i="13"/>
  <c r="O41" i="13"/>
  <c r="O42" i="13"/>
  <c r="O43" i="13"/>
  <c r="O44" i="13"/>
  <c r="O10" i="13"/>
  <c r="O11" i="13"/>
  <c r="O12" i="13"/>
  <c r="O13" i="13"/>
  <c r="O19" i="13"/>
  <c r="O20" i="13"/>
  <c r="O21" i="13"/>
  <c r="M20" i="12"/>
  <c r="L9" i="16" s="1"/>
  <c r="D20" i="12"/>
  <c r="C9" i="16" s="1"/>
  <c r="E20" i="12"/>
  <c r="F20" i="12"/>
  <c r="E9" i="16" s="1"/>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U47" i="17" s="1"/>
  <c r="S45" i="18" s="1"/>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R48" i="17" s="1"/>
  <c r="P46" i="18" s="1"/>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AI28" i="8" s="1"/>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s="1"/>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s="1"/>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AJ28" i="8" s="1"/>
  <c r="D48" i="7"/>
  <c r="D59" i="7"/>
  <c r="D68" i="7"/>
  <c r="D90" i="7"/>
  <c r="D35" i="5"/>
  <c r="D118" i="4"/>
  <c r="D7" i="16"/>
  <c r="D9" i="16"/>
  <c r="D11" i="16"/>
  <c r="D16" i="16"/>
  <c r="E35" i="12"/>
  <c r="D17" i="16" s="1"/>
  <c r="E20" i="9"/>
  <c r="E23" i="9" s="1"/>
  <c r="E28" i="8"/>
  <c r="AK28" i="8" s="1"/>
  <c r="E48" i="7"/>
  <c r="E59" i="7"/>
  <c r="E68" i="7"/>
  <c r="E90" i="7"/>
  <c r="E35" i="5"/>
  <c r="D25" i="16" s="1"/>
  <c r="E118" i="4"/>
  <c r="E7" i="16"/>
  <c r="E8" i="16"/>
  <c r="E11" i="16"/>
  <c r="F35" i="12"/>
  <c r="E17" i="16" s="1"/>
  <c r="F20" i="9"/>
  <c r="F23" i="9" s="1"/>
  <c r="F28" i="8"/>
  <c r="AL28" i="8" s="1"/>
  <c r="F48" i="7"/>
  <c r="F59" i="7"/>
  <c r="F68" i="7"/>
  <c r="F90" i="7"/>
  <c r="F35" i="5"/>
  <c r="E25" i="16" s="1"/>
  <c r="F118" i="4"/>
  <c r="F7" i="16"/>
  <c r="F9" i="16"/>
  <c r="F11" i="16"/>
  <c r="G35" i="12"/>
  <c r="F17" i="16" s="1"/>
  <c r="G20" i="9"/>
  <c r="G23" i="9" s="1"/>
  <c r="G28" i="8"/>
  <c r="AM28" i="8" s="1"/>
  <c r="G48" i="7"/>
  <c r="G59" i="7"/>
  <c r="G68" i="7"/>
  <c r="G90" i="7"/>
  <c r="G35" i="5"/>
  <c r="F25" i="16" s="1"/>
  <c r="G118" i="4"/>
  <c r="G7" i="16"/>
  <c r="G11" i="16"/>
  <c r="H35" i="12"/>
  <c r="G17" i="16" s="1"/>
  <c r="H20" i="9"/>
  <c r="H23" i="9" s="1"/>
  <c r="H28" i="8"/>
  <c r="AN28" i="8" s="1"/>
  <c r="H48" i="7"/>
  <c r="H59" i="7"/>
  <c r="H68" i="7"/>
  <c r="H90" i="7"/>
  <c r="H35" i="5"/>
  <c r="G25" i="16" s="1"/>
  <c r="H118" i="4"/>
  <c r="H7" i="16"/>
  <c r="H11" i="16"/>
  <c r="I35" i="12"/>
  <c r="H17" i="16" s="1"/>
  <c r="I20" i="9"/>
  <c r="I23" i="9" s="1"/>
  <c r="I28" i="8"/>
  <c r="AO28" i="8" s="1"/>
  <c r="I48" i="7"/>
  <c r="I59" i="7"/>
  <c r="I68" i="7"/>
  <c r="I90" i="7"/>
  <c r="I35" i="5"/>
  <c r="H25" i="16" s="1"/>
  <c r="I7" i="16"/>
  <c r="I11" i="16"/>
  <c r="J35" i="12"/>
  <c r="I17" i="16" s="1"/>
  <c r="J20" i="9"/>
  <c r="J23" i="9" s="1"/>
  <c r="J28" i="8"/>
  <c r="AP28" i="8" s="1"/>
  <c r="J48" i="7"/>
  <c r="J59" i="7"/>
  <c r="J68" i="7"/>
  <c r="J90" i="7"/>
  <c r="J35" i="5"/>
  <c r="I25" i="16" s="1"/>
  <c r="J118" i="4"/>
  <c r="J7" i="16"/>
  <c r="J9" i="16"/>
  <c r="J11" i="16"/>
  <c r="J16" i="16"/>
  <c r="K35" i="12"/>
  <c r="J17" i="16" s="1"/>
  <c r="K20" i="9"/>
  <c r="K23" i="9" s="1"/>
  <c r="K28" i="8"/>
  <c r="AQ28" i="8" s="1"/>
  <c r="K48" i="7"/>
  <c r="K59" i="7"/>
  <c r="K68" i="7"/>
  <c r="K90" i="7"/>
  <c r="K35" i="5"/>
  <c r="J25" i="16" s="1"/>
  <c r="K118" i="4"/>
  <c r="K7" i="16"/>
  <c r="K11" i="16"/>
  <c r="L35" i="12"/>
  <c r="K17" i="16" s="1"/>
  <c r="L20" i="9"/>
  <c r="L23" i="9" s="1"/>
  <c r="L28" i="8"/>
  <c r="AR28" i="8" s="1"/>
  <c r="L48" i="7"/>
  <c r="L59" i="7"/>
  <c r="L68" i="7"/>
  <c r="L90" i="7"/>
  <c r="L35" i="5"/>
  <c r="K25" i="16" s="1"/>
  <c r="L118" i="4"/>
  <c r="L7" i="16"/>
  <c r="L11" i="16"/>
  <c r="L16" i="16"/>
  <c r="M35" i="12"/>
  <c r="L17" i="16" s="1"/>
  <c r="M20" i="9"/>
  <c r="M23" i="9" s="1"/>
  <c r="M28" i="8"/>
  <c r="AS28" i="8" s="1"/>
  <c r="M48" i="7"/>
  <c r="M59" i="7"/>
  <c r="M68" i="7"/>
  <c r="M90" i="7"/>
  <c r="M35" i="5"/>
  <c r="L25" i="16" s="1"/>
  <c r="M118" i="4"/>
  <c r="M7" i="16"/>
  <c r="M8" i="16"/>
  <c r="M11" i="16"/>
  <c r="N35" i="12"/>
  <c r="M17" i="16" s="1"/>
  <c r="N20" i="9"/>
  <c r="N23" i="9" s="1"/>
  <c r="N28" i="8"/>
  <c r="AT28" i="8" s="1"/>
  <c r="N48" i="7"/>
  <c r="N59" i="7"/>
  <c r="N68" i="7"/>
  <c r="N90" i="7"/>
  <c r="N35" i="5"/>
  <c r="M25" i="16" s="1"/>
  <c r="N118" i="4"/>
  <c r="B9" i="16"/>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O9" i="12"/>
  <c r="O19" i="12"/>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O17" i="4" l="1"/>
  <c r="O127" i="4"/>
  <c r="O91" i="4"/>
  <c r="O82" i="4"/>
  <c r="O64" i="4"/>
  <c r="O55" i="4"/>
  <c r="O46" i="4"/>
  <c r="O37" i="4"/>
  <c r="O27" i="4"/>
  <c r="H55" i="6"/>
  <c r="O28" i="8"/>
  <c r="AD34" i="12"/>
  <c r="D62" i="17" s="1"/>
  <c r="D60" i="18" s="1"/>
  <c r="AD33" i="12"/>
  <c r="AD32" i="12"/>
  <c r="D60" i="17" s="1"/>
  <c r="D58" i="18" s="1"/>
  <c r="AD23" i="8"/>
  <c r="AD22" i="8"/>
  <c r="D198" i="17" s="1"/>
  <c r="D196" i="18" s="1"/>
  <c r="AD21" i="8"/>
  <c r="D197" i="17" s="1"/>
  <c r="D195" i="18" s="1"/>
  <c r="AD26" i="8"/>
  <c r="D202" i="17" s="1"/>
  <c r="D200" i="18" s="1"/>
  <c r="AD25" i="8"/>
  <c r="D201" i="17" s="1"/>
  <c r="D199" i="18" s="1"/>
  <c r="AD20" i="8"/>
  <c r="D196" i="17" s="1"/>
  <c r="D194" i="18" s="1"/>
  <c r="AD28" i="8"/>
  <c r="AD19" i="8"/>
  <c r="D195" i="17" s="1"/>
  <c r="D193" i="18" s="1"/>
  <c r="AD27" i="8"/>
  <c r="D203" i="17" s="1"/>
  <c r="D201" i="18" s="1"/>
  <c r="AD18" i="8"/>
  <c r="D194" i="17" s="1"/>
  <c r="D192" i="18" s="1"/>
  <c r="AD17" i="8"/>
  <c r="D193" i="17" s="1"/>
  <c r="D191" i="18" s="1"/>
  <c r="AD24" i="8"/>
  <c r="D200" i="17" s="1"/>
  <c r="D198" i="18" s="1"/>
  <c r="AD29" i="13"/>
  <c r="D22" i="17" s="1"/>
  <c r="D20" i="18" s="1"/>
  <c r="AD46" i="13"/>
  <c r="D39" i="17" s="1"/>
  <c r="D37" i="18" s="1"/>
  <c r="AD45" i="13"/>
  <c r="AD44" i="13"/>
  <c r="AD43" i="13"/>
  <c r="D36" i="17" s="1"/>
  <c r="D34" i="18" s="1"/>
  <c r="AD42" i="13"/>
  <c r="D35" i="17" s="1"/>
  <c r="D33" i="18" s="1"/>
  <c r="AD47" i="6"/>
  <c r="D295" i="17" s="1"/>
  <c r="D293" i="18" s="1"/>
  <c r="AD49" i="6"/>
  <c r="D297" i="17" s="1"/>
  <c r="D295" i="18" s="1"/>
  <c r="AD48" i="6"/>
  <c r="D296" i="17" s="1"/>
  <c r="D294" i="18" s="1"/>
  <c r="AD90" i="4"/>
  <c r="D406" i="17" s="1"/>
  <c r="D404" i="18" s="1"/>
  <c r="AD126" i="4"/>
  <c r="D430" i="17" s="1"/>
  <c r="D428" i="18" s="1"/>
  <c r="O47" i="13"/>
  <c r="M49" i="13"/>
  <c r="I8" i="16"/>
  <c r="J49" i="13"/>
  <c r="F37" i="12"/>
  <c r="H426" i="18"/>
  <c r="V428" i="17"/>
  <c r="H424" i="18"/>
  <c r="V426" i="17"/>
  <c r="H422" i="18"/>
  <c r="V424" i="17"/>
  <c r="H420" i="18"/>
  <c r="T420" i="18" s="1"/>
  <c r="V422" i="17"/>
  <c r="H418" i="18"/>
  <c r="T418" i="18" s="1"/>
  <c r="V420" i="17"/>
  <c r="H403" i="18"/>
  <c r="V405" i="17"/>
  <c r="H401" i="18"/>
  <c r="V403" i="17"/>
  <c r="H399" i="18"/>
  <c r="V401" i="17"/>
  <c r="H396" i="18"/>
  <c r="V398" i="17"/>
  <c r="H394" i="18"/>
  <c r="T394" i="18" s="1"/>
  <c r="V396" i="17"/>
  <c r="H391" i="18"/>
  <c r="V393" i="17"/>
  <c r="H389" i="18"/>
  <c r="T389" i="18" s="1"/>
  <c r="V391" i="17"/>
  <c r="H387" i="18"/>
  <c r="T387" i="18" s="1"/>
  <c r="V389" i="17"/>
  <c r="H384" i="18"/>
  <c r="V386" i="17"/>
  <c r="H382" i="18"/>
  <c r="V384" i="17"/>
  <c r="H379" i="18"/>
  <c r="V381" i="17"/>
  <c r="H377" i="18"/>
  <c r="V379" i="17"/>
  <c r="H375" i="18"/>
  <c r="T375" i="18" s="1"/>
  <c r="V377" i="17"/>
  <c r="H372" i="18"/>
  <c r="V374" i="17"/>
  <c r="H370" i="18"/>
  <c r="T370" i="18" s="1"/>
  <c r="V372" i="17"/>
  <c r="H367" i="18"/>
  <c r="V369" i="17"/>
  <c r="H365" i="18"/>
  <c r="T365" i="18" s="1"/>
  <c r="V367" i="17"/>
  <c r="H363" i="18"/>
  <c r="T363" i="18" s="1"/>
  <c r="V365" i="17"/>
  <c r="H360" i="18"/>
  <c r="V362" i="17"/>
  <c r="H358" i="18"/>
  <c r="V360" i="17"/>
  <c r="H356" i="18"/>
  <c r="V358" i="17"/>
  <c r="H353" i="18"/>
  <c r="V355" i="17"/>
  <c r="H351" i="18"/>
  <c r="V353" i="17"/>
  <c r="H349" i="18"/>
  <c r="V351" i="17"/>
  <c r="H321" i="18"/>
  <c r="V323" i="17"/>
  <c r="H319" i="18"/>
  <c r="T319" i="18" s="1"/>
  <c r="V321" i="17"/>
  <c r="H317" i="18"/>
  <c r="T317" i="18" s="1"/>
  <c r="V319" i="17"/>
  <c r="H315" i="18"/>
  <c r="V317" i="17"/>
  <c r="H309" i="18"/>
  <c r="V311" i="17"/>
  <c r="H307" i="18"/>
  <c r="T307" i="18" s="1"/>
  <c r="V309" i="17"/>
  <c r="H305" i="18"/>
  <c r="T305" i="18" s="1"/>
  <c r="V307" i="17"/>
  <c r="H303" i="18"/>
  <c r="V305" i="17"/>
  <c r="H301" i="18"/>
  <c r="V303" i="17"/>
  <c r="H299" i="18"/>
  <c r="T299" i="18" s="1"/>
  <c r="V301" i="17"/>
  <c r="H297" i="18"/>
  <c r="T297" i="18" s="1"/>
  <c r="V299" i="17"/>
  <c r="V296" i="17"/>
  <c r="V292" i="17"/>
  <c r="V290" i="17"/>
  <c r="H270" i="18"/>
  <c r="V272" i="17"/>
  <c r="H268" i="18"/>
  <c r="T268" i="18" s="1"/>
  <c r="V270" i="17"/>
  <c r="H266" i="18"/>
  <c r="T266" i="18" s="1"/>
  <c r="V268" i="17"/>
  <c r="H264" i="18"/>
  <c r="V266" i="17"/>
  <c r="H261" i="18"/>
  <c r="T261" i="18" s="1"/>
  <c r="V263" i="17"/>
  <c r="H259" i="18"/>
  <c r="V261" i="17"/>
  <c r="H257" i="18"/>
  <c r="T257" i="18" s="1"/>
  <c r="V259" i="17"/>
  <c r="H247" i="18"/>
  <c r="T247" i="18" s="1"/>
  <c r="V249" i="17"/>
  <c r="H245" i="18"/>
  <c r="T245" i="18" s="1"/>
  <c r="V247" i="17"/>
  <c r="H243" i="18"/>
  <c r="V245" i="17"/>
  <c r="H241" i="18"/>
  <c r="T241" i="18" s="1"/>
  <c r="V243" i="17"/>
  <c r="H239" i="18"/>
  <c r="T239" i="18" s="1"/>
  <c r="V241" i="17"/>
  <c r="H237" i="18"/>
  <c r="T237" i="18" s="1"/>
  <c r="V239" i="17"/>
  <c r="H235" i="18"/>
  <c r="V237" i="17"/>
  <c r="H233" i="18"/>
  <c r="T233" i="18" s="1"/>
  <c r="V235" i="17"/>
  <c r="H231" i="18"/>
  <c r="T231" i="18" s="1"/>
  <c r="V233" i="17"/>
  <c r="H229" i="18"/>
  <c r="T229" i="18" s="1"/>
  <c r="V231" i="17"/>
  <c r="H227" i="18"/>
  <c r="V229" i="17"/>
  <c r="H224" i="18"/>
  <c r="T224" i="18" s="1"/>
  <c r="V226" i="17"/>
  <c r="H222" i="18"/>
  <c r="T222" i="18" s="1"/>
  <c r="V224" i="17"/>
  <c r="H220" i="18"/>
  <c r="T220" i="18" s="1"/>
  <c r="V222" i="17"/>
  <c r="H218" i="18"/>
  <c r="V220" i="17"/>
  <c r="H263" i="18"/>
  <c r="T263" i="18" s="1"/>
  <c r="V265" i="17"/>
  <c r="H312" i="18"/>
  <c r="T312" i="18" s="1"/>
  <c r="V314" i="17"/>
  <c r="V295" i="17"/>
  <c r="H311" i="18"/>
  <c r="T311" i="18" s="1"/>
  <c r="V313" i="17"/>
  <c r="H427" i="18"/>
  <c r="T427" i="18" s="1"/>
  <c r="V429" i="17"/>
  <c r="H425" i="18"/>
  <c r="V427" i="17"/>
  <c r="H423" i="18"/>
  <c r="V425" i="17"/>
  <c r="H421" i="18"/>
  <c r="V423" i="17"/>
  <c r="H419" i="18"/>
  <c r="V421" i="17"/>
  <c r="H417" i="18"/>
  <c r="T417" i="18" s="1"/>
  <c r="V419" i="17"/>
  <c r="H402" i="18"/>
  <c r="V404" i="17"/>
  <c r="H400" i="18"/>
  <c r="V402" i="17"/>
  <c r="H397" i="18"/>
  <c r="V399" i="17"/>
  <c r="H395" i="18"/>
  <c r="T395" i="18" s="1"/>
  <c r="V397" i="17"/>
  <c r="H393" i="18"/>
  <c r="T393" i="18" s="1"/>
  <c r="V395" i="17"/>
  <c r="H390" i="18"/>
  <c r="V392" i="17"/>
  <c r="H388" i="18"/>
  <c r="T388" i="18" s="1"/>
  <c r="V390" i="17"/>
  <c r="H385" i="18"/>
  <c r="V387" i="17"/>
  <c r="H383" i="18"/>
  <c r="V385" i="17"/>
  <c r="H381" i="18"/>
  <c r="T381" i="18" s="1"/>
  <c r="V383" i="17"/>
  <c r="H378" i="18"/>
  <c r="V380" i="17"/>
  <c r="H376" i="18"/>
  <c r="V378" i="17"/>
  <c r="H373" i="18"/>
  <c r="V375" i="17"/>
  <c r="H371" i="18"/>
  <c r="V373" i="17"/>
  <c r="H369" i="18"/>
  <c r="V371" i="17"/>
  <c r="H366" i="18"/>
  <c r="V368" i="17"/>
  <c r="H364" i="18"/>
  <c r="T364" i="18" s="1"/>
  <c r="V366" i="17"/>
  <c r="H362" i="18"/>
  <c r="T362" i="18" s="1"/>
  <c r="V364" i="17"/>
  <c r="H359" i="18"/>
  <c r="V361" i="17"/>
  <c r="H357" i="18"/>
  <c r="V359" i="17"/>
  <c r="H355" i="18"/>
  <c r="V357" i="17"/>
  <c r="H352" i="18"/>
  <c r="V354" i="17"/>
  <c r="H350" i="18"/>
  <c r="V352" i="17"/>
  <c r="H348" i="18"/>
  <c r="V350" i="17"/>
  <c r="H320" i="18"/>
  <c r="V322" i="17"/>
  <c r="H318" i="18"/>
  <c r="T318" i="18" s="1"/>
  <c r="V320" i="17"/>
  <c r="H316" i="18"/>
  <c r="T316" i="18" s="1"/>
  <c r="V318" i="17"/>
  <c r="H310" i="18"/>
  <c r="V312" i="17"/>
  <c r="H308" i="18"/>
  <c r="V310" i="17"/>
  <c r="H306" i="18"/>
  <c r="T306" i="18" s="1"/>
  <c r="V308" i="17"/>
  <c r="H304" i="18"/>
  <c r="T304" i="18" s="1"/>
  <c r="V306" i="17"/>
  <c r="H302" i="18"/>
  <c r="V304" i="17"/>
  <c r="H300" i="18"/>
  <c r="V302" i="17"/>
  <c r="H298" i="18"/>
  <c r="T298" i="18" s="1"/>
  <c r="V300" i="17"/>
  <c r="H296" i="18"/>
  <c r="T296" i="18" s="1"/>
  <c r="V298" i="17"/>
  <c r="V293" i="17"/>
  <c r="V291" i="17"/>
  <c r="H271" i="18"/>
  <c r="V273" i="17"/>
  <c r="H269" i="18"/>
  <c r="T269" i="18" s="1"/>
  <c r="V271" i="17"/>
  <c r="H267" i="18"/>
  <c r="T267" i="18" s="1"/>
  <c r="V269" i="17"/>
  <c r="H265" i="18"/>
  <c r="V267" i="17"/>
  <c r="H262" i="18"/>
  <c r="V264" i="17"/>
  <c r="H260" i="18"/>
  <c r="V262" i="17"/>
  <c r="H258" i="18"/>
  <c r="T258" i="18" s="1"/>
  <c r="V260" i="17"/>
  <c r="H256" i="18"/>
  <c r="V258" i="17"/>
  <c r="H246" i="18"/>
  <c r="T246" i="18" s="1"/>
  <c r="V248" i="17"/>
  <c r="H244" i="18"/>
  <c r="T244" i="18" s="1"/>
  <c r="V246" i="17"/>
  <c r="H242" i="18"/>
  <c r="V244" i="17"/>
  <c r="H240" i="18"/>
  <c r="V242" i="17"/>
  <c r="H238" i="18"/>
  <c r="V240" i="17"/>
  <c r="H236" i="18"/>
  <c r="T236" i="18" s="1"/>
  <c r="V238" i="17"/>
  <c r="H234" i="18"/>
  <c r="T234" i="18" s="1"/>
  <c r="V236" i="17"/>
  <c r="H232" i="18"/>
  <c r="T232" i="18" s="1"/>
  <c r="V234" i="17"/>
  <c r="H230" i="18"/>
  <c r="V232" i="17"/>
  <c r="H228" i="18"/>
  <c r="V230" i="17"/>
  <c r="H226" i="18"/>
  <c r="V228" i="17"/>
  <c r="H225" i="18"/>
  <c r="T225" i="18" s="1"/>
  <c r="V227" i="17"/>
  <c r="H223" i="18"/>
  <c r="V225" i="17"/>
  <c r="H221" i="18"/>
  <c r="T221" i="18" s="1"/>
  <c r="V223" i="17"/>
  <c r="H219" i="18"/>
  <c r="T219" i="18" s="1"/>
  <c r="V221" i="17"/>
  <c r="H217" i="18"/>
  <c r="V219" i="17"/>
  <c r="V297" i="17"/>
  <c r="V294" i="17"/>
  <c r="G55" i="6"/>
  <c r="L55" i="6"/>
  <c r="C22" i="16"/>
  <c r="L22" i="16"/>
  <c r="D22" i="16"/>
  <c r="E22" i="16"/>
  <c r="M22" i="16"/>
  <c r="K22" i="16"/>
  <c r="H22" i="16"/>
  <c r="F22" i="16"/>
  <c r="AD11" i="8"/>
  <c r="D187" i="17" s="1"/>
  <c r="D185" i="18" s="1"/>
  <c r="AD13" i="8"/>
  <c r="D189" i="17" s="1"/>
  <c r="D187" i="18" s="1"/>
  <c r="AD14" i="8"/>
  <c r="D190" i="17" s="1"/>
  <c r="D188" i="18" s="1"/>
  <c r="D199" i="17"/>
  <c r="D197" i="18" s="1"/>
  <c r="AD15" i="8"/>
  <c r="D191" i="17" s="1"/>
  <c r="AD16" i="8"/>
  <c r="D192" i="17" s="1"/>
  <c r="D190" i="18" s="1"/>
  <c r="AD12" i="8"/>
  <c r="D188" i="17" s="1"/>
  <c r="D186" i="18" s="1"/>
  <c r="AD9" i="8"/>
  <c r="D185" i="17" s="1"/>
  <c r="D183" i="18" s="1"/>
  <c r="AD10" i="8"/>
  <c r="D186" i="17" s="1"/>
  <c r="D184" i="18" s="1"/>
  <c r="B22" i="16"/>
  <c r="G22" i="16"/>
  <c r="AD72" i="4"/>
  <c r="D394" i="17" s="1"/>
  <c r="D392" i="18" s="1"/>
  <c r="AD81" i="4"/>
  <c r="D400" i="17" s="1"/>
  <c r="D398" i="18" s="1"/>
  <c r="O73" i="4"/>
  <c r="AD54" i="4"/>
  <c r="D382" i="17" s="1"/>
  <c r="D380" i="18" s="1"/>
  <c r="AD63" i="4"/>
  <c r="D388" i="17" s="1"/>
  <c r="D386" i="18" s="1"/>
  <c r="AD45" i="4"/>
  <c r="D376" i="17" s="1"/>
  <c r="D374" i="18" s="1"/>
  <c r="AD26" i="4"/>
  <c r="D363" i="17" s="1"/>
  <c r="D361" i="18" s="1"/>
  <c r="AD36" i="4"/>
  <c r="D370" i="17" s="1"/>
  <c r="D368" i="18" s="1"/>
  <c r="AD24" i="4"/>
  <c r="D361" i="17" s="1"/>
  <c r="D359" i="18" s="1"/>
  <c r="AD16" i="4"/>
  <c r="D356" i="17" s="1"/>
  <c r="D354" i="18" s="1"/>
  <c r="J55" i="6"/>
  <c r="K12" i="16"/>
  <c r="K13" i="16" s="1"/>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T321" i="18"/>
  <c r="S314" i="18"/>
  <c r="S315" i="18"/>
  <c r="R314" i="18"/>
  <c r="R315" i="18"/>
  <c r="AD16" i="5"/>
  <c r="D305" i="17" s="1"/>
  <c r="D303" i="18" s="1"/>
  <c r="AD18" i="5"/>
  <c r="D307" i="17" s="1"/>
  <c r="D305" i="18" s="1"/>
  <c r="AD22" i="5"/>
  <c r="D311" i="17" s="1"/>
  <c r="D309" i="18" s="1"/>
  <c r="AD25" i="5"/>
  <c r="D314" i="17" s="1"/>
  <c r="D312" i="18" s="1"/>
  <c r="AD28" i="5"/>
  <c r="AD30" i="5"/>
  <c r="D319" i="17" s="1"/>
  <c r="D317" i="18" s="1"/>
  <c r="AD9" i="5"/>
  <c r="D298" i="17" s="1"/>
  <c r="D296" i="18" s="1"/>
  <c r="AD11" i="5"/>
  <c r="D300" i="17" s="1"/>
  <c r="D298" i="18" s="1"/>
  <c r="AD13" i="5"/>
  <c r="D302" i="17" s="1"/>
  <c r="D300" i="18" s="1"/>
  <c r="AD15" i="5"/>
  <c r="D304" i="17" s="1"/>
  <c r="D302" i="18" s="1"/>
  <c r="AD17" i="5"/>
  <c r="D306" i="17" s="1"/>
  <c r="D304" i="18" s="1"/>
  <c r="AD19" i="5"/>
  <c r="D308" i="17" s="1"/>
  <c r="D306" i="18" s="1"/>
  <c r="AD21" i="5"/>
  <c r="D310" i="17" s="1"/>
  <c r="D308" i="18" s="1"/>
  <c r="AD23" i="5"/>
  <c r="D312" i="17" s="1"/>
  <c r="D310" i="18" s="1"/>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H288" i="18"/>
  <c r="T288" i="18" s="1"/>
  <c r="C55" i="6"/>
  <c r="T201" i="18"/>
  <c r="T260" i="18"/>
  <c r="T243" i="18"/>
  <c r="T242" i="18"/>
  <c r="T240" i="18"/>
  <c r="T238" i="18"/>
  <c r="T235" i="18"/>
  <c r="T230" i="18"/>
  <c r="T228" i="18"/>
  <c r="T227" i="18"/>
  <c r="T226" i="18"/>
  <c r="T223" i="18"/>
  <c r="T218" i="18"/>
  <c r="T217"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63" i="18"/>
  <c r="T50" i="18"/>
  <c r="T65" i="18"/>
  <c r="T61" i="18"/>
  <c r="T59" i="18"/>
  <c r="T56" i="18"/>
  <c r="T55" i="18"/>
  <c r="T54" i="18"/>
  <c r="T53" i="18"/>
  <c r="T7" i="18"/>
  <c r="T6" i="18"/>
  <c r="T5" i="18"/>
  <c r="T13" i="18"/>
  <c r="T11" i="18"/>
  <c r="T10" i="18"/>
  <c r="T36" i="18"/>
  <c r="T12" i="18"/>
  <c r="T47" i="18"/>
  <c r="T43" i="18"/>
  <c r="T310" i="18"/>
  <c r="T309" i="18"/>
  <c r="T308" i="18"/>
  <c r="T303" i="18"/>
  <c r="T302" i="18"/>
  <c r="T301" i="18"/>
  <c r="T300" i="18"/>
  <c r="T271" i="18"/>
  <c r="T270" i="18"/>
  <c r="T265" i="18"/>
  <c r="T264" i="18"/>
  <c r="T262" i="18"/>
  <c r="T259" i="18"/>
  <c r="T256"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6" i="18"/>
  <c r="T425" i="18"/>
  <c r="T424" i="18"/>
  <c r="T423" i="18"/>
  <c r="T422" i="18"/>
  <c r="T421" i="18"/>
  <c r="T419" i="18"/>
  <c r="T403" i="18"/>
  <c r="T402" i="18"/>
  <c r="T401" i="18"/>
  <c r="T400" i="18"/>
  <c r="T399" i="18"/>
  <c r="T397" i="18"/>
  <c r="T396" i="18"/>
  <c r="T391" i="18"/>
  <c r="T390" i="18"/>
  <c r="T385" i="18"/>
  <c r="T384" i="18"/>
  <c r="T383" i="18"/>
  <c r="T382" i="18"/>
  <c r="T379" i="18"/>
  <c r="T378" i="18"/>
  <c r="T377" i="18"/>
  <c r="T376" i="18"/>
  <c r="T373" i="18"/>
  <c r="T372" i="18"/>
  <c r="T371" i="18"/>
  <c r="T369" i="18"/>
  <c r="T367" i="18"/>
  <c r="T366" i="18"/>
  <c r="T360" i="18"/>
  <c r="T359" i="18"/>
  <c r="T358" i="18"/>
  <c r="T357" i="18"/>
  <c r="T356" i="18"/>
  <c r="T355" i="18"/>
  <c r="T353" i="18"/>
  <c r="T352" i="18"/>
  <c r="T351" i="18"/>
  <c r="T350" i="18"/>
  <c r="T349"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AD44" i="6"/>
  <c r="D292" i="17" s="1"/>
  <c r="D290" i="18" s="1"/>
  <c r="AD10" i="6"/>
  <c r="D267" i="17" s="1"/>
  <c r="D265" i="18" s="1"/>
  <c r="AD11" i="6"/>
  <c r="D268" i="17" s="1"/>
  <c r="D266" i="18" s="1"/>
  <c r="AD42" i="4"/>
  <c r="D373" i="17" s="1"/>
  <c r="D371" i="18" s="1"/>
  <c r="AD50" i="4"/>
  <c r="D378" i="17" s="1"/>
  <c r="D376" i="18" s="1"/>
  <c r="AD116" i="4"/>
  <c r="D423" i="17" s="1"/>
  <c r="D421" i="18" s="1"/>
  <c r="AD49" i="4"/>
  <c r="D377" i="17" s="1"/>
  <c r="D375" i="18" s="1"/>
  <c r="AD42" i="6"/>
  <c r="D290" i="17" s="1"/>
  <c r="D288" i="18" s="1"/>
  <c r="AD16" i="6"/>
  <c r="D273" i="17" s="1"/>
  <c r="D271" i="18" s="1"/>
  <c r="AD43" i="6"/>
  <c r="D291" i="17" s="1"/>
  <c r="D289" i="18" s="1"/>
  <c r="AD15" i="6"/>
  <c r="D272" i="17" s="1"/>
  <c r="D270" i="18" s="1"/>
  <c r="AD53" i="4"/>
  <c r="D381" i="17" s="1"/>
  <c r="D379" i="18" s="1"/>
  <c r="E19" i="16"/>
  <c r="O50" i="6"/>
  <c r="D13" i="16"/>
  <c r="N7" i="16"/>
  <c r="J37" i="12"/>
  <c r="C12" i="16"/>
  <c r="C13" i="16" s="1"/>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AD34" i="4"/>
  <c r="D368" i="17" s="1"/>
  <c r="D366" i="18" s="1"/>
  <c r="AD89" i="7"/>
  <c r="D264" i="17" s="1"/>
  <c r="D262" i="18" s="1"/>
  <c r="AD52" i="7"/>
  <c r="D236" i="17" s="1"/>
  <c r="D234" i="18" s="1"/>
  <c r="AD53" i="7"/>
  <c r="D237" i="17" s="1"/>
  <c r="D235" i="18" s="1"/>
  <c r="D189" i="18"/>
  <c r="AD44" i="7"/>
  <c r="D231" i="17" s="1"/>
  <c r="D229" i="18" s="1"/>
  <c r="AD88" i="7"/>
  <c r="D263" i="17" s="1"/>
  <c r="D261" i="18" s="1"/>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AD30" i="13"/>
  <c r="D23" i="17" s="1"/>
  <c r="D21" i="18" s="1"/>
  <c r="AD27" i="13"/>
  <c r="D20" i="17" s="1"/>
  <c r="D18" i="18" s="1"/>
  <c r="D38" i="17"/>
  <c r="D36" i="18" s="1"/>
  <c r="AD19" i="12"/>
  <c r="D50" i="17" s="1"/>
  <c r="D48" i="18" s="1"/>
  <c r="AD25" i="12"/>
  <c r="D53" i="17" s="1"/>
  <c r="D51" i="18" s="1"/>
  <c r="AD23" i="12"/>
  <c r="D51" i="17" s="1"/>
  <c r="D49" i="18" s="1"/>
  <c r="D61" i="17"/>
  <c r="D59" i="18" s="1"/>
  <c r="AD13" i="12"/>
  <c r="D44" i="17" s="1"/>
  <c r="D42" i="18" s="1"/>
  <c r="AD55" i="7"/>
  <c r="D239" i="17" s="1"/>
  <c r="D237" i="18" s="1"/>
  <c r="AD22" i="13"/>
  <c r="D18" i="17" s="1"/>
  <c r="D16" i="18" s="1"/>
  <c r="AD63" i="7"/>
  <c r="D244" i="17" s="1"/>
  <c r="D242" i="18" s="1"/>
  <c r="AD20" i="13"/>
  <c r="D16" i="17" s="1"/>
  <c r="D14" i="18" s="1"/>
  <c r="AD67" i="7"/>
  <c r="D248" i="17" s="1"/>
  <c r="D246" i="18" s="1"/>
  <c r="AD38" i="13"/>
  <c r="D31" i="17" s="1"/>
  <c r="D29" i="18" s="1"/>
  <c r="AD12" i="13"/>
  <c r="D8" i="17" s="1"/>
  <c r="D6" i="18" s="1"/>
  <c r="AD30" i="7"/>
  <c r="D221" i="17" s="1"/>
  <c r="D219" i="18" s="1"/>
  <c r="AD17" i="13"/>
  <c r="D13" i="17" s="1"/>
  <c r="D11" i="18" s="1"/>
  <c r="AD8" i="10"/>
  <c r="D63" i="17" s="1"/>
  <c r="D61" i="18" s="1"/>
  <c r="AD31" i="7"/>
  <c r="D222" i="17" s="1"/>
  <c r="D220" i="18" s="1"/>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N8" i="16" s="1"/>
  <c r="G35" i="16" s="1"/>
  <c r="O24" i="13"/>
  <c r="M13" i="16"/>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O49" i="13" l="1"/>
  <c r="N51" i="13" s="1"/>
  <c r="I13" i="16"/>
  <c r="T320" i="18"/>
  <c r="H314" i="18"/>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M445" i="17"/>
  <c r="R445" i="17"/>
  <c r="Q445" i="17"/>
  <c r="N445" i="17"/>
  <c r="H35" i="16"/>
  <c r="I35" i="16" s="1"/>
  <c r="J35" i="16" s="1"/>
  <c r="T315" i="18"/>
  <c r="T314" i="18"/>
  <c r="O55" i="6"/>
  <c r="J38" i="20" s="1"/>
  <c r="T313" i="18"/>
  <c r="F23" i="16"/>
  <c r="F29" i="16" s="1"/>
  <c r="J23" i="16"/>
  <c r="J29" i="16" s="1"/>
  <c r="J31" i="16" s="1"/>
  <c r="F13" i="16"/>
  <c r="M23" i="16"/>
  <c r="M29" i="16" s="1"/>
  <c r="M31" i="16" s="1"/>
  <c r="I23" i="16"/>
  <c r="H94" i="7"/>
  <c r="M94" i="7"/>
  <c r="C94" i="7"/>
  <c r="O92" i="7"/>
  <c r="O94" i="7" s="1"/>
  <c r="J35" i="20"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l="1"/>
  <c r="K447" i="17"/>
  <c r="K449" i="17" s="1"/>
  <c r="E29" i="16"/>
  <c r="E31" i="16"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N29" i="16" l="1"/>
  <c r="Q447" i="17"/>
  <c r="Q449" i="17" s="1"/>
  <c r="M447" i="17"/>
  <c r="M449" i="17" s="1"/>
  <c r="N31" i="16"/>
  <c r="L33" i="16" s="1"/>
  <c r="Y43" i="16" l="1"/>
  <c r="I48" i="16"/>
  <c r="K48" i="16" s="1"/>
  <c r="I53" i="16"/>
  <c r="K53" i="16" s="1"/>
  <c r="I46" i="16"/>
  <c r="K46" i="16" s="1"/>
  <c r="I49" i="16"/>
  <c r="K49" i="16" s="1"/>
  <c r="I47" i="16"/>
  <c r="K47" i="16" s="1"/>
  <c r="I50" i="16"/>
  <c r="K50" i="16" s="1"/>
  <c r="I52" i="16"/>
  <c r="K52" i="16" s="1"/>
  <c r="I51" i="16"/>
  <c r="K51" i="16" s="1"/>
  <c r="I40" i="16"/>
  <c r="K40" i="16" s="1"/>
  <c r="E56" i="16" s="1"/>
  <c r="I55" i="16"/>
  <c r="I45" i="16"/>
  <c r="K45" i="16" s="1"/>
  <c r="H56" i="16" l="1"/>
</calcChain>
</file>

<file path=xl/sharedStrings.xml><?xml version="1.0" encoding="utf-8"?>
<sst xmlns="http://schemas.openxmlformats.org/spreadsheetml/2006/main" count="1891" uniqueCount="421">
  <si>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</si>
  <si>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</si>
  <si>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</si>
  <si>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</si>
  <si>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</si>
  <si>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</si>
  <si>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</si>
  <si>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</si>
  <si>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</si>
  <si>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</si>
  <si>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</si>
  <si>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</si>
  <si>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</si>
  <si>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</si>
  <si>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</si>
  <si>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</si>
  <si>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</si>
  <si>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</si>
  <si>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</si>
  <si>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</si>
  <si>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</si>
  <si>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</si>
  <si>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</si>
  <si>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</si>
  <si>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</si>
  <si>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</si>
  <si>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</si>
  <si>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</si>
  <si>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</si>
  <si>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</si>
  <si>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</si>
  <si>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</si>
  <si>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</si>
  <si>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</si>
  <si>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</si>
  <si>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</si>
  <si>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</si>
  <si>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</si>
  <si>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</si>
  <si>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</si>
  <si>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</si>
  <si>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</si>
  <si>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</si>
  <si>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</si>
  <si>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</si>
  <si>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</si>
  <si>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</si>
  <si>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</si>
  <si>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</si>
  <si>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</si>
  <si>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</si>
  <si>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</si>
  <si>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</si>
  <si>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</si>
  <si>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</si>
  <si>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</si>
  <si>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</si>
  <si>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</si>
  <si>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</si>
  <si>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</si>
  <si>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</si>
  <si>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</si>
  <si>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</si>
  <si>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</si>
  <si>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</si>
  <si>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</si>
  <si>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</si>
  <si>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</si>
  <si>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</si>
  <si>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</si>
  <si>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</si>
  <si>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</si>
  <si>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</si>
  <si>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</si>
  <si>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</si>
  <si>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</si>
  <si>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</si>
  <si>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</si>
  <si>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</si>
  <si>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</si>
  <si>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</si>
  <si>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</si>
  <si>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</si>
  <si>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</si>
  <si>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</si>
  <si>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</si>
  <si>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</si>
  <si>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</si>
  <si>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</si>
  <si>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</si>
  <si>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</si>
  <si>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</si>
  <si>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</si>
  <si>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</si>
  <si>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</si>
  <si>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</si>
  <si>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</si>
  <si>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</si>
  <si>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</si>
  <si>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</si>
  <si>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</si>
  <si>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</si>
  <si>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</si>
  <si>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</si>
  <si>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</si>
  <si>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</si>
  <si>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</si>
  <si>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</si>
  <si>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</si>
  <si>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</si>
  <si>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</si>
  <si>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</si>
  <si>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</si>
  <si>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</si>
  <si>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</si>
  <si>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</si>
  <si>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</si>
  <si>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</si>
  <si>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</si>
  <si>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</si>
  <si>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</si>
  <si>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</si>
  <si>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</si>
  <si>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</si>
  <si>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</si>
  <si>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</si>
  <si>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</si>
  <si>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</si>
  <si>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</si>
  <si>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</si>
  <si>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</si>
  <si>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</si>
  <si>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</si>
  <si>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</si>
  <si>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</si>
  <si>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</si>
  <si>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</si>
  <si>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</si>
  <si>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</si>
  <si>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</si>
  <si>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</si>
  <si>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</si>
  <si>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</si>
  <si>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</si>
  <si>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</si>
  <si>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</si>
  <si>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</si>
  <si>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</si>
  <si>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</si>
  <si>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</si>
  <si>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</si>
  <si>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</si>
  <si>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</si>
  <si>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</si>
  <si>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</si>
  <si>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</si>
  <si>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</si>
  <si>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</si>
  <si>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</si>
  <si>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</si>
  <si>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</si>
  <si>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</si>
  <si>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</si>
  <si>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</si>
  <si>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</si>
  <si>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</si>
  <si>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</si>
  <si>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</si>
  <si>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</si>
  <si>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</si>
  <si>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</si>
  <si>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</si>
  <si>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</si>
  <si>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</si>
  <si>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</si>
  <si>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</si>
  <si>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</si>
  <si>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</si>
  <si>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</si>
  <si>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</si>
  <si>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</si>
  <si>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</si>
  <si>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</si>
  <si>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</si>
  <si>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</si>
  <si>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</si>
  <si>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</si>
  <si>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</si>
  <si>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</si>
  <si>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</si>
  <si>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</si>
  <si>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</si>
  <si>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</si>
  <si>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</si>
  <si>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</si>
  <si>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</si>
  <si>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</si>
  <si>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</si>
  <si>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</si>
  <si>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</si>
  <si>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</si>
  <si>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</si>
  <si>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</si>
  <si>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</si>
  <si>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</si>
  <si>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</si>
  <si>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</si>
  <si>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</si>
  <si>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</si>
  <si>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</si>
  <si>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</si>
  <si>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</si>
  <si>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</si>
  <si>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</si>
  <si>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</si>
  <si>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</si>
  <si>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</si>
  <si>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</si>
  <si>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</si>
  <si>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</si>
  <si>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</si>
  <si>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</si>
  <si>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</si>
  <si>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</si>
  <si>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</si>
  <si>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</si>
  <si>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</si>
  <si>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</si>
  <si>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</si>
  <si>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</si>
  <si>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</si>
  <si>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</si>
  <si>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</si>
  <si>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</si>
  <si>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</si>
  <si>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</si>
  <si>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</si>
  <si>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</si>
  <si>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</si>
  <si>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</si>
  <si>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</si>
  <si>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</si>
  <si>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</si>
  <si>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</si>
  <si>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</si>
  <si>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</si>
  <si>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</si>
  <si>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</si>
  <si>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</si>
  <si>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</si>
  <si>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</si>
  <si>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</si>
  <si>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</si>
  <si>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</si>
  <si>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</si>
  <si>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</si>
  <si>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</si>
  <si>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</si>
  <si>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</si>
  <si>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</si>
  <si>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</si>
  <si>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</si>
  <si>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</si>
  <si>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</si>
  <si>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</si>
  <si>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</si>
  <si>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</si>
  <si>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</si>
  <si>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</si>
  <si>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</si>
  <si>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</si>
  <si>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</si>
  <si>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</si>
  <si>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</si>
  <si>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</si>
  <si>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</si>
  <si>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</si>
  <si>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</si>
  <si>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</si>
  <si>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</si>
  <si>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</si>
  <si>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</si>
  <si>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</si>
  <si>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</si>
  <si>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</si>
  <si>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</si>
  <si>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</si>
  <si>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</si>
  <si>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</si>
  <si>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</si>
  <si>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</si>
  <si>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</si>
  <si>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</si>
  <si>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</si>
  <si>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</si>
  <si>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</si>
  <si>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</si>
  <si>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</si>
  <si>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</si>
  <si>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</si>
  <si>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</si>
  <si>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</si>
  <si>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</si>
  <si>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</si>
  <si>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</si>
  <si>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</si>
  <si>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</si>
  <si>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</si>
  <si>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</si>
  <si>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</si>
  <si>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</si>
  <si>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</si>
  <si>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</si>
  <si>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</si>
  <si>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</si>
  <si>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</si>
  <si>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</si>
  <si>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</si>
  <si>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</si>
  <si>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</si>
  <si>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</si>
  <si>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</si>
  <si>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</si>
  <si>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</si>
  <si>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</si>
  <si>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</si>
  <si>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</si>
  <si>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</si>
  <si>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</si>
  <si>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</si>
  <si>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</si>
  <si>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</si>
  <si>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</si>
  <si>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</si>
  <si>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</si>
  <si>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</si>
  <si>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</si>
  <si>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</si>
  <si>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</si>
  <si>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</si>
  <si>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</si>
  <si>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</si>
  <si>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</si>
  <si>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</si>
  <si>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</si>
  <si>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</si>
  <si>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</si>
  <si>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</si>
  <si>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</si>
  <si>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</si>
  <si>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</si>
  <si>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</si>
  <si>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</si>
  <si>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</si>
  <si>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</si>
  <si>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</si>
  <si>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</si>
  <si>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</si>
  <si>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</si>
  <si>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</si>
  <si>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</si>
  <si>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</si>
  <si>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</si>
  <si>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</si>
  <si>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</si>
  <si>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</si>
  <si>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</si>
  <si>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</si>
  <si>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</si>
  <si>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</si>
  <si>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</si>
  <si>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</si>
  <si>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</si>
  <si>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</si>
  <si>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</si>
  <si>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</si>
  <si>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</si>
  <si>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</si>
  <si>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</si>
  <si>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</si>
  <si>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</si>
  <si>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</si>
  <si>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</si>
  <si>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</si>
  <si>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</si>
  <si>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</si>
  <si>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</si>
  <si>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</si>
  <si>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</si>
  <si>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</si>
  <si>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</si>
  <si>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TI Allocation Expense</t>
  </si>
  <si>
    <t>Travel-Sales Tax Expense (incl. GST, VAT, etc.)</t>
  </si>
  <si>
    <t>INR</t>
  </si>
  <si>
    <t>2024-2025</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</si>
  <si>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</si>
  <si>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</si>
  <si>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</si>
  <si>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</si>
  <si>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</si>
  <si>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</si>
  <si>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</si>
  <si>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</si>
  <si>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</si>
  <si>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</si>
  <si>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</si>
  <si>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</si>
  <si>
    <t>We are offering incentives to encourage members to host open House events to bring in new members. Our focus this year is to get members involved throughout the district; and get the involvement and buy in from the twenty two Area Directors to find club leads to Build New Clubs.</t>
  </si>
  <si>
    <t>The Spring Conference will be held in Memphis, Tenn. . It is budgeted to net zero. We will be expecting at least 125 attendees. The venue is expected to cost about $5000.00. Tickets will be initially $125.00 for early bird and up to $175.00 per registrant. The previous term the district did receive revenue from the conference. The amount budgeted is 27, 500.</t>
  </si>
  <si>
    <t>At this time we are not anticipating any fundraising activities.</t>
  </si>
  <si>
    <t>We will not have a District store as most of our clubs are still meeting online, so they will not have a need for physical club supplies.</t>
  </si>
  <si>
    <t>The district plans to purchase a program called Constant Contact to helpthe public relations team in their efforts to  promote the marketing outside of toastmasters. This program is intended to reach out to the masses. It will provide better communicationamong groups and allows users to create and share polls and surveys when needed to better understand our customers. The expense for this program is$*00 for 12 months, with a 30% discount.</t>
  </si>
  <si>
    <t>The Public Relations Team will use Constant Contact which is something that the district did not have access to last year. The plan is to improve our digital footprint. We will utilize all of our social media platforms to the fullest. We use FaceBook, Linked IN, Instagram</t>
  </si>
  <si>
    <t>The main focus is on club building. We have enlisted the assistance of the 22 Area Directors to find club leads. Unlike last program year, the Area Directors are more involved in the process of building new clubs. Unlike last year , we are encouraging all members to join the 100 new club challenge and to make the Plus ONE  Pledge. Events are planned for member retention, recruitment, club quality as well as building new clubs and a marketing campaign.</t>
  </si>
  <si>
    <t>Building new clubs is the main focus. More Area Director and member involvement than previous year. We intend to encourage and gain more participation via the use of incentives and awards.</t>
  </si>
  <si>
    <t>The main focus is on club officer training and supplemental training. We will have a Fall Event that is to be held in Arkansas. This is similat to what was done last year. An awards and recognition ceremony will take place at this event.</t>
  </si>
  <si>
    <t>We are planning to conduct 2 speech contests; the International Speech and Table Topics. These will be held in the spring in Memphis , Tenn.We will need to purchase certificates, trophies and awards for this event.</t>
  </si>
  <si>
    <t>We know we will have to pay for the use of zoom, heyzine, Election Runner for voting at the District Council meeting. Purchases will have to be made for banners for all new clubs. We are anticipating at least 10 new clubs..We will have to pay for postage and shipping fee for awards, incentives that members earn. Renewal fees for the upkeep of our website, GO Daddy.</t>
  </si>
  <si>
    <t>The Trio is budgeted to receive food and meal up to $50.  per day for the International Convention and Mid-Year Trainingh. The Fall event is planned in November in Arkansas and there will be a food expense. If an International Director or Region Advisor is assigned to our District for a cisit, we budgeted for their meals.</t>
  </si>
  <si>
    <t>The International Convention in August-the Trio is budgeted for convention registration. In the Spring the Trio, 22 Area Directors and 8 Division Directors will travel to Memphis, Tenn. For the Spring Conference and all are budgeted to receive 14 cents per mile.</t>
  </si>
  <si>
    <t xml:space="preserve">The Trio is budgeted for lodging at the International Convention in California  August and for the Mid-Year Training in January in Dallas , Texas.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</si>
</sst>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1"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68" fontId="45" fillId="0" borderId="0" applyBorder="0" applyProtection="0"/>
    <xf numFmtId="170" fontId="45" fillId="0" borderId="0" applyBorder="0" applyProtection="0"/>
    <xf numFmtId="9" fontId="45" fillId="0" borderId="0" applyBorder="0" applyProtection="0"/>
    <xf numFmtId="0" fontId="46" fillId="0" borderId="0" applyBorder="0" applyProtection="0">
      <alignment horizontal="left" vertical="top"/>
    </xf>
  </cellStyleXfs>
  <cellXfs count="215">
    <xf numFmtId="0" fontId="0" fillId="0" borderId="0" xfId="0"/>
    <xf numFmtId="43" fontId="2" fillId="24" borderId="0" xfId="28" applyFont="1" applyFill="1" applyBorder="1" applyAlignment="1" applyProtection="1">
      <alignment horizontal="right"/>
    </xf>
    <xf numFmtId="43" fontId="2" fillId="24" borderId="0" xfId="29" applyNumberFormat="1" applyFont="1" applyFill="1" applyBorder="1" applyProtection="1"/>
    <xf numFmtId="43" fontId="2" fillId="24" borderId="0" xfId="28" applyFont="1" applyFill="1" applyBorder="1" applyProtection="1"/>
    <xf numFmtId="164" fontId="3" fillId="24" borderId="0" xfId="28" applyNumberFormat="1" applyFont="1" applyFill="1" applyBorder="1" applyProtection="1"/>
    <xf numFmtId="164" fontId="2" fillId="24" borderId="0" xfId="28" applyNumberFormat="1" applyFont="1" applyFill="1" applyBorder="1" applyProtection="1"/>
    <xf numFmtId="0" fontId="27" fillId="24" borderId="0" xfId="0" applyFont="1" applyFill="1"/>
    <xf numFmtId="0" fontId="28" fillId="24" borderId="0" xfId="0" applyFont="1" applyFill="1"/>
    <xf numFmtId="164" fontId="27" fillId="24" borderId="10" xfId="28" applyNumberFormat="1" applyFont="1" applyFill="1" applyBorder="1" applyAlignment="1" applyProtection="1">
      <alignment horizontal="center" wrapText="1"/>
    </xf>
    <xf numFmtId="164" fontId="2" fillId="24" borderId="11" xfId="28" applyNumberFormat="1" applyFont="1" applyFill="1" applyBorder="1" applyProtection="1"/>
    <xf numFmtId="164"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43"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43" fontId="35" fillId="24" borderId="0" xfId="28" applyFont="1" applyFill="1" applyAlignment="1" applyProtection="1">
      <alignment horizontal="right"/>
    </xf>
    <xf numFmtId="0" fontId="0" fillId="0" borderId="12" xfId="0" applyBorder="1" applyAlignment="1" applyProtection="1">
      <alignment horizontal="center"/>
      <protection locked="0"/>
    </xf>
    <xf numFmtId="167" fontId="24" fillId="24" borderId="0" xfId="0" applyNumberFormat="1" applyFont="1" applyFill="1"/>
    <xf numFmtId="43"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43" fontId="37" fillId="24" borderId="0" xfId="28" applyFont="1" applyFill="1" applyBorder="1" applyAlignment="1" applyProtection="1">
      <alignment horizontal="center"/>
    </xf>
    <xf numFmtId="43" fontId="35" fillId="24" borderId="0" xfId="39" applyNumberFormat="1" applyFont="1" applyFill="1" applyAlignment="1">
      <alignment horizontal="right"/>
    </xf>
    <xf numFmtId="164" fontId="35" fillId="24" borderId="0" xfId="39" applyNumberFormat="1" applyFont="1" applyFill="1"/>
    <xf numFmtId="164" fontId="24" fillId="24" borderId="0" xfId="39" applyNumberFormat="1" applyFont="1" applyFill="1"/>
    <xf numFmtId="164" fontId="35" fillId="24" borderId="0" xfId="39" applyNumberFormat="1" applyFont="1" applyFill="1" applyAlignment="1">
      <alignment horizontal="right"/>
    </xf>
    <xf numFmtId="164" fontId="35" fillId="24" borderId="0" xfId="28" applyNumberFormat="1" applyFont="1" applyFill="1" applyBorder="1" applyProtection="1"/>
    <xf numFmtId="0" fontId="36" fillId="24" borderId="0" xfId="43" applyFont="1" applyFill="1" applyAlignment="1" applyProtection="1">
      <alignment horizontal="right" vertical="top"/>
    </xf>
    <xf numFmtId="164" fontId="24" fillId="24" borderId="0" xfId="28" applyNumberFormat="1" applyFont="1" applyFill="1" applyAlignment="1" applyProtection="1"/>
    <xf numFmtId="164" fontId="35" fillId="24" borderId="0" xfId="28" applyNumberFormat="1" applyFont="1" applyFill="1" applyBorder="1" applyAlignment="1" applyProtection="1"/>
    <xf numFmtId="164"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43"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43" fontId="0" fillId="0" borderId="0" xfId="28" applyFont="1" applyProtection="1"/>
    <xf numFmtId="43" fontId="0" fillId="0" borderId="0" xfId="0" applyNumberFormat="1"/>
    <xf numFmtId="43"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4" fontId="29" fillId="24" borderId="0" xfId="28" applyNumberFormat="1" applyFont="1" applyFill="1" applyAlignment="1" applyProtection="1">
      <alignment horizontal="center" wrapText="1"/>
    </xf>
    <xf numFmtId="164" fontId="29" fillId="24" borderId="0" xfId="28" applyNumberFormat="1" applyFont="1" applyFill="1" applyAlignment="1" applyProtection="1">
      <alignment horizontal="center"/>
    </xf>
    <xf numFmtId="165"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43" fontId="28" fillId="24" borderId="0" xfId="0" applyNumberFormat="1" applyFont="1" applyFill="1"/>
    <xf numFmtId="0" fontId="2" fillId="24" borderId="0" xfId="0" applyFont="1" applyFill="1"/>
    <xf numFmtId="0" fontId="2" fillId="24" borderId="0" xfId="0" applyFont="1" applyFill="1" applyAlignment="1">
      <alignment horizontal="center"/>
    </xf>
    <xf numFmtId="164"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4" fontId="3" fillId="24" borderId="11" xfId="28" applyNumberFormat="1" applyFont="1" applyFill="1" applyBorder="1" applyProtection="1"/>
    <xf numFmtId="164" fontId="3" fillId="24" borderId="13" xfId="28" applyNumberFormat="1" applyFont="1" applyFill="1" applyBorder="1" applyProtection="1"/>
    <xf numFmtId="0" fontId="28" fillId="24" borderId="0" xfId="0" applyFont="1" applyFill="1" applyAlignment="1">
      <alignment horizontal="left" vertical="top" wrapText="1"/>
    </xf>
    <xf numFmtId="164" fontId="3" fillId="24" borderId="14" xfId="28" applyNumberFormat="1" applyFont="1" applyFill="1" applyBorder="1" applyProtection="1"/>
    <xf numFmtId="0" fontId="30" fillId="24" borderId="0" xfId="0" applyFont="1" applyFill="1"/>
    <xf numFmtId="164" fontId="2" fillId="24" borderId="14" xfId="28" applyNumberFormat="1" applyFont="1" applyFill="1" applyBorder="1" applyProtection="1"/>
    <xf numFmtId="164" fontId="28" fillId="24" borderId="0" xfId="0" applyNumberFormat="1" applyFont="1" applyFill="1"/>
    <xf numFmtId="164" fontId="3" fillId="24" borderId="12" xfId="28" applyNumberFormat="1" applyFont="1" applyFill="1" applyBorder="1" applyProtection="1"/>
    <xf numFmtId="164" fontId="2" fillId="24" borderId="10" xfId="28" applyNumberFormat="1" applyFont="1" applyFill="1" applyBorder="1" applyProtection="1"/>
    <xf numFmtId="164" fontId="4" fillId="24" borderId="0" xfId="28" applyNumberFormat="1" applyFont="1" applyFill="1" applyBorder="1" applyProtection="1"/>
    <xf numFmtId="164" fontId="2" fillId="24" borderId="12" xfId="28" applyNumberFormat="1" applyFont="1" applyFill="1" applyBorder="1" applyProtection="1"/>
    <xf numFmtId="164"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5" fontId="25" fillId="24" borderId="0" xfId="0" applyNumberFormat="1" applyFont="1" applyFill="1" applyAlignment="1">
      <alignment horizontal="center"/>
    </xf>
    <xf numFmtId="0" fontId="0" fillId="24" borderId="0" xfId="0" applyFill="1" applyAlignment="1">
      <alignment horizontal="center"/>
    </xf>
    <xf numFmtId="164" fontId="0" fillId="24" borderId="0" xfId="28" applyNumberFormat="1" applyFont="1" applyFill="1" applyProtection="1"/>
    <xf numFmtId="164"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4" fontId="0" fillId="24" borderId="11" xfId="0" applyNumberFormat="1" applyFill="1" applyBorder="1"/>
    <xf numFmtId="164"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6" fontId="0" fillId="24" borderId="0" xfId="42" applyNumberFormat="1" applyFont="1" applyFill="1" applyBorder="1" applyProtection="1"/>
    <xf numFmtId="166"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43"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6"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68" fontId="45" fillId="26" borderId="19" xfId="48" applyFill="1" applyBorder="1" applyProtection="1">
      <protection locked="0"/>
    </xf>
    <xf numFmtId="0" fontId="45" fillId="26" borderId="19" xfId="47" applyFill="1" applyBorder="1" applyProtection="1">
      <protection locked="0"/>
    </xf>
    <xf numFmtId="169" fontId="47" fillId="0" borderId="33" xfId="48" applyNumberFormat="1" applyFont="1" applyBorder="1" applyAlignment="1" applyProtection="1">
      <alignment horizontal="center" wrapText="1"/>
      <protection locked="0"/>
    </xf>
    <xf numFmtId="169" fontId="48" fillId="0" borderId="34" xfId="51" applyNumberFormat="1" applyFont="1" applyBorder="1" applyAlignment="1" applyProtection="1">
      <protection locked="0"/>
    </xf>
    <xf numFmtId="164" fontId="2" fillId="24" borderId="35" xfId="28" applyNumberFormat="1" applyFont="1" applyFill="1" applyBorder="1" applyProtection="1"/>
    <xf numFmtId="164" fontId="2" fillId="24" borderId="36" xfId="28" applyNumberFormat="1" applyFont="1" applyFill="1" applyBorder="1" applyProtection="1"/>
    <xf numFmtId="169" fontId="48" fillId="0" borderId="37" xfId="51" applyNumberFormat="1" applyFont="1" applyBorder="1" applyAlignment="1" applyProtection="1">
      <protection locked="0"/>
    </xf>
    <xf numFmtId="169" fontId="48" fillId="0" borderId="38" xfId="51" applyNumberFormat="1" applyFont="1" applyBorder="1" applyAlignment="1" applyProtection="1">
      <protection locked="0"/>
    </xf>
    <xf numFmtId="169" fontId="48" fillId="0" borderId="39" xfId="51" applyNumberFormat="1" applyFont="1" applyBorder="1" applyAlignment="1" applyProtection="1">
      <protection locked="0"/>
    </xf>
    <xf numFmtId="169" fontId="48" fillId="0" borderId="40" xfId="51" applyNumberFormat="1" applyFont="1" applyBorder="1" applyAlignment="1" applyProtection="1">
      <protection locked="0"/>
    </xf>
    <xf numFmtId="169" fontId="48" fillId="0" borderId="41" xfId="51" applyNumberFormat="1" applyFont="1" applyBorder="1" applyAlignment="1" applyProtection="1">
      <protection locked="0"/>
    </xf>
    <xf numFmtId="164" fontId="2" fillId="24" borderId="42" xfId="28" applyNumberFormat="1" applyFont="1" applyFill="1" applyBorder="1" applyProtection="1"/>
    <xf numFmtId="164" fontId="2" fillId="24" borderId="43" xfId="28" applyNumberFormat="1" applyFont="1" applyFill="1" applyBorder="1" applyProtection="1"/>
    <xf numFmtId="164" fontId="3" fillId="24" borderId="44" xfId="28" applyNumberFormat="1" applyFont="1" applyFill="1" applyBorder="1" applyProtection="1"/>
    <xf numFmtId="164" fontId="3" fillId="0" borderId="32" xfId="28" applyNumberFormat="1" applyFont="1" applyFill="1" applyBorder="1" applyProtection="1">
      <protection locked="0"/>
    </xf>
    <xf numFmtId="164" fontId="3" fillId="24" borderId="35" xfId="28" applyNumberFormat="1" applyFont="1" applyFill="1" applyBorder="1" applyProtection="1"/>
    <xf numFmtId="0" fontId="1" fillId="0" borderId="0" xfId="0" applyFont="1"/>
    <xf numFmtId="43" fontId="32" fillId="0" borderId="0" xfId="28" applyFont="1" applyFill="1" applyAlignment="1" applyProtection="1">
      <alignment horizontal="center" vertical="center"/>
    </xf>
    <xf numFmtId="43"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4" fontId="1" fillId="24" borderId="0" xfId="0" applyNumberFormat="1" applyFont="1" applyFill="1"/>
    <xf numFmtId="164" fontId="25" fillId="24" borderId="0" xfId="0" applyNumberFormat="1" applyFont="1" applyFill="1"/>
    <xf numFmtId="166" fontId="49" fillId="24" borderId="0" xfId="42" applyNumberFormat="1" applyFont="1" applyFill="1" applyBorder="1" applyAlignment="1" applyProtection="1">
      <alignment horizontal="center"/>
    </xf>
    <xf numFmtId="166" fontId="1" fillId="24" borderId="18" xfId="42" applyNumberFormat="1" applyFont="1" applyFill="1" applyBorder="1" applyProtection="1"/>
    <xf numFmtId="166"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4" fontId="0" fillId="27" borderId="0" xfId="28" applyNumberFormat="1" applyFont="1" applyFill="1" applyProtection="1"/>
    <xf numFmtId="164" fontId="0" fillId="27" borderId="0" xfId="0" applyNumberFormat="1" applyFill="1"/>
    <xf numFmtId="0" fontId="0" fillId="27" borderId="0" xfId="0" applyFill="1"/>
    <xf numFmtId="164" fontId="33" fillId="24" borderId="45" xfId="0" applyNumberFormat="1" applyFont="1" applyFill="1" applyBorder="1"/>
    <xf numFmtId="164" fontId="1" fillId="24" borderId="14" xfId="0" applyNumberFormat="1" applyFont="1" applyFill="1" applyBorder="1"/>
    <xf numFmtId="164"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4" fontId="33" fillId="27" borderId="14" xfId="0" applyNumberFormat="1" applyFont="1" applyFill="1" applyBorder="1"/>
    <xf numFmtId="0" fontId="1" fillId="24" borderId="0" xfId="0" applyFont="1" applyFill="1"/>
    <xf numFmtId="169" fontId="48" fillId="0" borderId="46" xfId="51" applyNumberFormat="1" applyFont="1" applyBorder="1" applyAlignment="1" applyProtection="1">
      <protection locked="0"/>
    </xf>
    <xf numFmtId="164" fontId="3" fillId="24" borderId="47" xfId="28" applyNumberFormat="1" applyFont="1" applyFill="1" applyBorder="1" applyProtection="1"/>
    <xf numFmtId="169"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17" xfId="0"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43" fontId="27" fillId="24" borderId="26" xfId="0" applyNumberFormat="1" applyFont="1" applyFill="1" applyBorder="1" applyAlignment="1">
      <alignment horizontal="center"/>
    </xf>
    <xf numFmtId="43" fontId="27" fillId="24" borderId="27" xfId="0" applyNumberFormat="1" applyFont="1" applyFill="1" applyBorder="1" applyAlignment="1">
      <alignment horizontal="center"/>
    </xf>
    <xf numFmtId="43"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onwell/Downloads/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tabSelected="1" zoomScale="80" zoomScaleNormal="80" workbookViewId="0">
      <pane xSplit="1" ySplit="6" topLeftCell="B7" activePane="bottomRight" state="frozen"/>
      <selection activeCell="B1" sqref="B1"/>
      <selection pane="topRight" activeCell="B1" sqref="B1"/>
      <selection pane="bottomLeft" activeCell="B1" sqref="B1"/>
      <selection pane="bottomRight" activeCell="N47" sqref="N47"/>
    </sheetView>
  </sheetViews>
  <sheetFormatPr defaultColWidth="9.140625" defaultRowHeight="12.75" x14ac:dyDescent="0.2"/>
  <cols>
    <col min="1" max="1" width="36.5703125" style="80" customWidth="1"/>
    <col min="2" max="13" width="12.28515625" style="80" customWidth="1"/>
    <col min="14" max="14" width="15.140625" style="80" customWidth="1"/>
    <col min="15" max="18" width="9.140625" style="80"/>
    <col min="19" max="21" width="9.140625" style="80" customWidth="1"/>
    <col min="22" max="26" width="9.140625" style="80" hidden="1" customWidth="1"/>
    <col min="27" max="27" width="11.7109375" style="80" hidden="1" customWidth="1"/>
    <col min="28" max="28" width="11.140625" style="80" hidden="1" customWidth="1"/>
    <col min="29" max="29" width="9.140625" style="80" hidden="1" customWidth="1"/>
    <col min="30" max="30" width="9.140625" style="80" customWidth="1"/>
    <col min="31" max="16384" width="9.140625" style="80"/>
  </cols>
  <sheetData>
    <row r="1" spans="1:29" x14ac:dyDescent="0.2">
      <c r="A1" s="79" t="s">
        <v>120</v>
      </c>
      <c r="B1" s="19">
        <v>43</v>
      </c>
      <c r="AC1" s="108" t="s">
        <v>194</v>
      </c>
    </row>
    <row r="2" spans="1:29" x14ac:dyDescent="0.2">
      <c r="A2" s="79" t="s">
        <v>119</v>
      </c>
      <c r="B2" s="155" t="s">
        <v>114</v>
      </c>
    </row>
    <row r="3" spans="1:29" x14ac:dyDescent="0.2">
      <c r="A3" s="79" t="s">
        <v>183</v>
      </c>
      <c r="B3" s="81" t="s">
        <v>394</v>
      </c>
    </row>
    <row r="4" spans="1:29" x14ac:dyDescent="0.2">
      <c r="A4" s="79"/>
    </row>
    <row r="5" spans="1:29" x14ac:dyDescent="0.2">
      <c r="A5" s="82" t="s">
        <v>194</v>
      </c>
    </row>
    <row r="6" spans="1:29" ht="15" x14ac:dyDescent="0.35">
      <c r="B6" s="83">
        <v>45504</v>
      </c>
      <c r="C6" s="83">
        <v>45535</v>
      </c>
      <c r="D6" s="83">
        <v>45565</v>
      </c>
      <c r="E6" s="83">
        <v>45596</v>
      </c>
      <c r="F6" s="83">
        <v>45626</v>
      </c>
      <c r="G6" s="83">
        <v>45657</v>
      </c>
      <c r="H6" s="83">
        <v>45688</v>
      </c>
      <c r="I6" s="83">
        <v>45716</v>
      </c>
      <c r="J6" s="83">
        <v>45747</v>
      </c>
      <c r="K6" s="83">
        <v>45777</v>
      </c>
      <c r="L6" s="83">
        <v>45808</v>
      </c>
      <c r="M6" s="83">
        <v>45838</v>
      </c>
      <c r="N6" s="83" t="s">
        <v>4</v>
      </c>
      <c r="AA6" s="80" t="s">
        <v>189</v>
      </c>
      <c r="AB6" s="84" t="s">
        <v>184</v>
      </c>
    </row>
    <row r="7" spans="1:29" x14ac:dyDescent="0.2">
      <c r="A7" s="16" t="s">
        <v>383</v>
      </c>
      <c r="B7" s="85">
        <f>'Membership Dues Allocation '!C7</f>
        <v>500.72</v>
      </c>
      <c r="C7" s="85">
        <f>'Membership Dues Allocation '!D7</f>
        <v>1425.64</v>
      </c>
      <c r="D7" s="85">
        <f>'Membership Dues Allocation '!E7</f>
        <v>12302.73</v>
      </c>
      <c r="E7" s="85">
        <f>'Membership Dues Allocation '!F7</f>
        <v>2546.79</v>
      </c>
      <c r="F7" s="85">
        <f>'Membership Dues Allocation '!G7</f>
        <v>838.02</v>
      </c>
      <c r="G7" s="85">
        <f>'Membership Dues Allocation '!H7</f>
        <v>551.19000000000005</v>
      </c>
      <c r="H7" s="85">
        <f>'Membership Dues Allocation '!I7</f>
        <v>689.17</v>
      </c>
      <c r="I7" s="85">
        <f>'Membership Dues Allocation '!J7</f>
        <v>2206.29</v>
      </c>
      <c r="J7" s="85">
        <f>'Membership Dues Allocation '!K7</f>
        <v>11438.02</v>
      </c>
      <c r="K7" s="85">
        <f>'Membership Dues Allocation '!L7</f>
        <v>2253.71</v>
      </c>
      <c r="L7" s="85">
        <f>'Membership Dues Allocation '!M7</f>
        <v>923.99</v>
      </c>
      <c r="M7" s="85">
        <f>'Membership Dues Allocation '!N7</f>
        <v>1590.85</v>
      </c>
      <c r="N7" s="86">
        <f t="shared" ref="N7:N12" si="0">SUM(B7:M7)</f>
        <v>37267.119999999995</v>
      </c>
      <c r="AA7" s="87" t="s">
        <v>192</v>
      </c>
      <c r="AB7" s="80" t="s">
        <v>114</v>
      </c>
    </row>
    <row r="8" spans="1:29" x14ac:dyDescent="0.2">
      <c r="A8" s="16" t="s">
        <v>242</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27500</v>
      </c>
      <c r="L8" s="85">
        <f>Conferences!M24</f>
        <v>0</v>
      </c>
      <c r="M8" s="85">
        <f>Conferences!N24</f>
        <v>0</v>
      </c>
      <c r="N8" s="86">
        <f t="shared" si="0"/>
        <v>27500</v>
      </c>
      <c r="AA8" s="80">
        <v>1</v>
      </c>
      <c r="AB8" s="80" t="s">
        <v>217</v>
      </c>
    </row>
    <row r="9" spans="1:29" x14ac:dyDescent="0.2">
      <c r="A9" s="16" t="s">
        <v>243</v>
      </c>
      <c r="B9" s="85">
        <f>Fundraising!C20</f>
        <v>0</v>
      </c>
      <c r="C9" s="85">
        <f>Fundraising!D20</f>
        <v>0</v>
      </c>
      <c r="D9" s="85">
        <f>Fundraising!E20</f>
        <v>0</v>
      </c>
      <c r="E9" s="85">
        <f>Fundraising!F20</f>
        <v>0</v>
      </c>
      <c r="F9" s="85">
        <f>Fundraising!G20</f>
        <v>0</v>
      </c>
      <c r="G9" s="85">
        <f>Fundraising!H20</f>
        <v>0</v>
      </c>
      <c r="H9" s="85">
        <f>Fundraising!I20</f>
        <v>0</v>
      </c>
      <c r="I9" s="85">
        <f>Fundraising!J20</f>
        <v>0</v>
      </c>
      <c r="J9" s="85">
        <f>Fundraising!K20</f>
        <v>0</v>
      </c>
      <c r="K9" s="85">
        <f>Fundraising!L20</f>
        <v>0</v>
      </c>
      <c r="L9" s="85">
        <f>Fundraising!M20</f>
        <v>0</v>
      </c>
      <c r="M9" s="85">
        <f>Fundraising!N20</f>
        <v>0</v>
      </c>
      <c r="N9" s="86">
        <f t="shared" si="0"/>
        <v>0</v>
      </c>
      <c r="AA9" s="80">
        <v>2</v>
      </c>
      <c r="AB9" s="80" t="s">
        <v>188</v>
      </c>
    </row>
    <row r="10" spans="1:29" x14ac:dyDescent="0.2">
      <c r="A10" s="16" t="s">
        <v>282</v>
      </c>
      <c r="B10" s="85">
        <f>'Education and Training'!C24</f>
        <v>0</v>
      </c>
      <c r="C10" s="85">
        <f>'Education and Training'!D24</f>
        <v>0</v>
      </c>
      <c r="D10" s="85">
        <f>'Education and Training'!E24</f>
        <v>0</v>
      </c>
      <c r="E10" s="85">
        <f>'Education and Training'!F24</f>
        <v>0</v>
      </c>
      <c r="F10" s="85">
        <f>'Education and Training'!G24</f>
        <v>2950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2950</v>
      </c>
      <c r="AA10" s="80">
        <v>3</v>
      </c>
      <c r="AB10" s="80" t="s">
        <v>275</v>
      </c>
    </row>
    <row r="11" spans="1:29" x14ac:dyDescent="0.2">
      <c r="A11" s="16" t="s">
        <v>253</v>
      </c>
      <c r="B11" s="85">
        <f>'District Store'!C8</f>
        <v>0</v>
      </c>
      <c r="C11" s="85">
        <f>'District Store'!D8</f>
        <v>0</v>
      </c>
      <c r="D11" s="85">
        <f>'District Store'!E8</f>
        <v>0</v>
      </c>
      <c r="E11" s="85">
        <f>'District Store'!F8</f>
        <v>0</v>
      </c>
      <c r="F11" s="85">
        <f>'District Store'!G8</f>
        <v>0</v>
      </c>
      <c r="G11" s="85">
        <f>'District Store'!H8</f>
        <v>0</v>
      </c>
      <c r="H11" s="85">
        <f>'District Store'!I8</f>
        <v>0</v>
      </c>
      <c r="I11" s="85">
        <f>'District Store'!J8</f>
        <v>0</v>
      </c>
      <c r="J11" s="85">
        <f>'District Store'!K8</f>
        <v>0</v>
      </c>
      <c r="K11" s="85">
        <f>'District Store'!L8</f>
        <v>0</v>
      </c>
      <c r="L11" s="85">
        <f>'District Store'!M8</f>
        <v>0</v>
      </c>
      <c r="M11" s="85">
        <f>'District Store'!N8</f>
        <v>0</v>
      </c>
      <c r="N11" s="86">
        <f t="shared" si="0"/>
        <v>0</v>
      </c>
      <c r="AA11" s="80">
        <v>4</v>
      </c>
      <c r="AB11" s="80" t="s">
        <v>186</v>
      </c>
    </row>
    <row r="12" spans="1:29" x14ac:dyDescent="0.2">
      <c r="A12" s="16" t="s">
        <v>252</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0</v>
      </c>
      <c r="K12" s="85">
        <f>'Speech Contest'!L17</f>
        <v>0</v>
      </c>
      <c r="L12" s="85">
        <f>'Speech Contest'!M17</f>
        <v>0</v>
      </c>
      <c r="M12" s="85">
        <f>'Speech Contest'!N17</f>
        <v>0</v>
      </c>
      <c r="N12" s="86">
        <f t="shared" si="0"/>
        <v>0</v>
      </c>
      <c r="AA12" s="80">
        <v>5</v>
      </c>
      <c r="AB12" s="80" t="s">
        <v>201</v>
      </c>
    </row>
    <row r="13" spans="1:29" x14ac:dyDescent="0.2">
      <c r="A13" s="88" t="s">
        <v>244</v>
      </c>
      <c r="B13" s="89">
        <f t="shared" ref="B13:N13" si="1">SUM(B7:B12)</f>
        <v>500.72</v>
      </c>
      <c r="C13" s="89">
        <f t="shared" si="1"/>
        <v>1425.64</v>
      </c>
      <c r="D13" s="89">
        <f t="shared" si="1"/>
        <v>12302.73</v>
      </c>
      <c r="E13" s="89">
        <f t="shared" si="1"/>
        <v>2546.79</v>
      </c>
      <c r="F13" s="89">
        <f t="shared" si="1"/>
        <v>3788.02</v>
      </c>
      <c r="G13" s="89">
        <f t="shared" si="1"/>
        <v>551.19000000000005</v>
      </c>
      <c r="H13" s="89">
        <f t="shared" si="1"/>
        <v>689.17</v>
      </c>
      <c r="I13" s="89">
        <f t="shared" si="1"/>
        <v>2206.29</v>
      </c>
      <c r="J13" s="89">
        <f t="shared" si="1"/>
        <v>11438.02</v>
      </c>
      <c r="K13" s="89">
        <f t="shared" si="1"/>
        <v>29753.71</v>
      </c>
      <c r="L13" s="89">
        <f t="shared" si="1"/>
        <v>923.99</v>
      </c>
      <c r="M13" s="89">
        <f t="shared" si="1"/>
        <v>1590.85</v>
      </c>
      <c r="N13" s="89">
        <f t="shared" si="1"/>
        <v>67717.119999999995</v>
      </c>
      <c r="AA13" s="80">
        <v>6</v>
      </c>
      <c r="AB13" s="80" t="s">
        <v>185</v>
      </c>
    </row>
    <row r="14" spans="1:29" x14ac:dyDescent="0.2">
      <c r="A14" s="88"/>
      <c r="B14" s="86"/>
      <c r="C14" s="86"/>
      <c r="D14" s="86"/>
      <c r="E14" s="86"/>
      <c r="F14" s="86"/>
      <c r="G14" s="86"/>
      <c r="H14" s="86"/>
      <c r="I14" s="86"/>
      <c r="J14" s="86"/>
      <c r="K14" s="86"/>
      <c r="L14" s="86"/>
      <c r="M14" s="86"/>
      <c r="N14" s="86"/>
    </row>
    <row r="15" spans="1:29" x14ac:dyDescent="0.2">
      <c r="A15" s="16" t="s">
        <v>391</v>
      </c>
      <c r="B15" s="86">
        <f>'TI Allocation'!C11</f>
        <v>155.28</v>
      </c>
      <c r="C15" s="86">
        <f>'TI Allocation'!D11</f>
        <v>155.28</v>
      </c>
      <c r="D15" s="86">
        <f>'TI Allocation'!E11</f>
        <v>155.28</v>
      </c>
      <c r="E15" s="86">
        <f>'TI Allocation'!F11</f>
        <v>155.28</v>
      </c>
      <c r="F15" s="86">
        <f>'TI Allocation'!G11</f>
        <v>155.28</v>
      </c>
      <c r="G15" s="86">
        <f>'TI Allocation'!H11</f>
        <v>155.28</v>
      </c>
      <c r="H15" s="86">
        <f>'TI Allocation'!I11</f>
        <v>155.28</v>
      </c>
      <c r="I15" s="86">
        <f>'TI Allocation'!J11</f>
        <v>155.28</v>
      </c>
      <c r="J15" s="86">
        <f>'TI Allocation'!K11</f>
        <v>155.28</v>
      </c>
      <c r="K15" s="86">
        <f>'TI Allocation'!L11</f>
        <v>155.28</v>
      </c>
      <c r="L15" s="86">
        <f>'TI Allocation'!M11</f>
        <v>155.28</v>
      </c>
      <c r="M15" s="86">
        <f>'TI Allocation'!N11</f>
        <v>155.28</v>
      </c>
      <c r="N15" s="86">
        <f>SUM(B15:M15)</f>
        <v>1863.36</v>
      </c>
      <c r="AA15" s="80">
        <v>7</v>
      </c>
      <c r="AB15" s="80" t="s">
        <v>187</v>
      </c>
    </row>
    <row r="16" spans="1:29" x14ac:dyDescent="0.2">
      <c r="A16" s="16" t="s">
        <v>245</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27500</v>
      </c>
      <c r="L16" s="85">
        <f>Conferences!M47</f>
        <v>0</v>
      </c>
      <c r="M16" s="85">
        <f>Conferences!N47</f>
        <v>0</v>
      </c>
      <c r="N16" s="86">
        <f>SUM(B16:M16)</f>
        <v>27500</v>
      </c>
      <c r="AA16" s="80">
        <v>8</v>
      </c>
      <c r="AB16" s="80" t="s">
        <v>202</v>
      </c>
    </row>
    <row r="17" spans="1:28" x14ac:dyDescent="0.2">
      <c r="A17" s="16" t="s">
        <v>246</v>
      </c>
      <c r="B17" s="85">
        <f>Fundraising!C35</f>
        <v>0</v>
      </c>
      <c r="C17" s="85">
        <f>Fundraising!D35</f>
        <v>0</v>
      </c>
      <c r="D17" s="85">
        <f>Fundraising!E35</f>
        <v>0</v>
      </c>
      <c r="E17" s="85">
        <f>Fundraising!F35</f>
        <v>0</v>
      </c>
      <c r="F17" s="85">
        <f>Fundraising!G35</f>
        <v>0</v>
      </c>
      <c r="G17" s="85">
        <f>Fundraising!H35</f>
        <v>0</v>
      </c>
      <c r="H17" s="85">
        <f>Fundraising!I35</f>
        <v>0</v>
      </c>
      <c r="I17" s="85">
        <f>Fundraising!J35</f>
        <v>0</v>
      </c>
      <c r="J17" s="85">
        <f>Fundraising!K35</f>
        <v>0</v>
      </c>
      <c r="K17" s="85">
        <f>Fundraising!L35</f>
        <v>0</v>
      </c>
      <c r="L17" s="85">
        <f>Fundraising!M35</f>
        <v>0</v>
      </c>
      <c r="M17" s="85">
        <f>Fundraising!N35</f>
        <v>0</v>
      </c>
      <c r="N17" s="86">
        <f t="shared" ref="N17:N24" si="2">SUM(B17:M17)</f>
        <v>0</v>
      </c>
      <c r="AA17" s="80">
        <v>9</v>
      </c>
      <c r="AB17" s="80" t="s">
        <v>203</v>
      </c>
    </row>
    <row r="18" spans="1:28" x14ac:dyDescent="0.2">
      <c r="A18" s="16" t="s">
        <v>251</v>
      </c>
      <c r="B18" s="85">
        <f>'District Store'!C10</f>
        <v>0</v>
      </c>
      <c r="C18" s="85">
        <f>'District Store'!D10</f>
        <v>0</v>
      </c>
      <c r="D18" s="85">
        <f>'District Store'!E10</f>
        <v>0</v>
      </c>
      <c r="E18" s="85">
        <f>'District Store'!F10</f>
        <v>0</v>
      </c>
      <c r="F18" s="85">
        <f>'District Store'!G10</f>
        <v>0</v>
      </c>
      <c r="G18" s="85">
        <f>'District Store'!H10</f>
        <v>0</v>
      </c>
      <c r="H18" s="85">
        <f>'District Store'!I10</f>
        <v>0</v>
      </c>
      <c r="I18" s="85">
        <f>'District Store'!J10</f>
        <v>0</v>
      </c>
      <c r="J18" s="85">
        <f>'District Store'!K10</f>
        <v>0</v>
      </c>
      <c r="K18" s="85">
        <f>'District Store'!L10</f>
        <v>0</v>
      </c>
      <c r="L18" s="85">
        <f>'District Store'!M10</f>
        <v>0</v>
      </c>
      <c r="M18" s="85">
        <f>'District Store'!N10</f>
        <v>0</v>
      </c>
      <c r="N18" s="86">
        <f t="shared" si="2"/>
        <v>0</v>
      </c>
      <c r="AA18" s="80">
        <v>10</v>
      </c>
      <c r="AB18" s="80" t="s">
        <v>193</v>
      </c>
    </row>
    <row r="19" spans="1:28" x14ac:dyDescent="0.2">
      <c r="A19" s="16" t="s">
        <v>278</v>
      </c>
      <c r="B19" s="85">
        <f>'Marketing Outside Toastmasters'!C23</f>
        <v>0</v>
      </c>
      <c r="C19" s="85">
        <f>'Marketing Outside Toastmasters'!D23</f>
        <v>0</v>
      </c>
      <c r="D19" s="85">
        <f>'Marketing Outside Toastmasters'!E23</f>
        <v>800</v>
      </c>
      <c r="E19" s="85">
        <f>'Marketing Outside Toastmasters'!F23</f>
        <v>200</v>
      </c>
      <c r="F19" s="85">
        <f>'Marketing Outside Toastmasters'!G23</f>
        <v>200</v>
      </c>
      <c r="G19" s="85">
        <f>'Marketing Outside Toastmasters'!H23</f>
        <v>340</v>
      </c>
      <c r="H19" s="85">
        <f>'Marketing Outside Toastmasters'!I23</f>
        <v>200</v>
      </c>
      <c r="I19" s="85">
        <f>'Marketing Outside Toastmasters'!J23</f>
        <v>100</v>
      </c>
      <c r="J19" s="85">
        <f>'Marketing Outside Toastmasters'!K23</f>
        <v>240</v>
      </c>
      <c r="K19" s="85">
        <f>'Marketing Outside Toastmasters'!L23</f>
        <v>100</v>
      </c>
      <c r="L19" s="85">
        <f>'Marketing Outside Toastmasters'!M23</f>
        <v>140</v>
      </c>
      <c r="M19" s="85">
        <f>'Marketing Outside Toastmasters'!N23</f>
        <v>0</v>
      </c>
      <c r="N19" s="86">
        <f t="shared" si="2"/>
        <v>2320</v>
      </c>
      <c r="AA19" s="80">
        <v>11</v>
      </c>
      <c r="AB19" s="80" t="s">
        <v>216</v>
      </c>
    </row>
    <row r="20" spans="1:28" x14ac:dyDescent="0.2">
      <c r="A20" s="16" t="s">
        <v>324</v>
      </c>
      <c r="B20" s="85">
        <f>Recognition!C75</f>
        <v>225</v>
      </c>
      <c r="C20" s="85">
        <f>Recognition!D75</f>
        <v>0</v>
      </c>
      <c r="D20" s="85">
        <f>Recognition!E75</f>
        <v>925</v>
      </c>
      <c r="E20" s="85">
        <f>Recognition!F75</f>
        <v>300</v>
      </c>
      <c r="F20" s="85">
        <f>Recognition!G75</f>
        <v>200</v>
      </c>
      <c r="G20" s="85">
        <f>Recognition!H75</f>
        <v>600</v>
      </c>
      <c r="H20" s="85">
        <f>Recognition!I75</f>
        <v>300</v>
      </c>
      <c r="I20" s="85">
        <f>Recognition!J75</f>
        <v>200</v>
      </c>
      <c r="J20" s="85">
        <f>Recognition!K75</f>
        <v>200</v>
      </c>
      <c r="K20" s="85">
        <f>Recognition!L75</f>
        <v>400</v>
      </c>
      <c r="L20" s="85">
        <f>Recognition!M75</f>
        <v>300</v>
      </c>
      <c r="M20" s="85">
        <f>Recognition!N75</f>
        <v>300</v>
      </c>
      <c r="N20" s="86">
        <f t="shared" si="2"/>
        <v>3950</v>
      </c>
      <c r="AA20" s="80">
        <v>12</v>
      </c>
      <c r="AB20" s="80" t="s">
        <v>274</v>
      </c>
    </row>
    <row r="21" spans="1:28" x14ac:dyDescent="0.2">
      <c r="A21" s="16" t="s">
        <v>325</v>
      </c>
      <c r="B21" s="85">
        <f>'Club Growth'!C88</f>
        <v>0</v>
      </c>
      <c r="C21" s="85">
        <f>'Club Growth'!D88</f>
        <v>0</v>
      </c>
      <c r="D21" s="85">
        <f>'Club Growth'!E88</f>
        <v>750</v>
      </c>
      <c r="E21" s="85">
        <f>'Club Growth'!F88</f>
        <v>590</v>
      </c>
      <c r="F21" s="85">
        <f>'Club Growth'!G88</f>
        <v>500</v>
      </c>
      <c r="G21" s="85">
        <f>'Club Growth'!H88</f>
        <v>500</v>
      </c>
      <c r="H21" s="85">
        <f>'Club Growth'!I88</f>
        <v>500</v>
      </c>
      <c r="I21" s="85">
        <f>'Club Growth'!J88</f>
        <v>500</v>
      </c>
      <c r="J21" s="85">
        <f>'Club Growth'!K88</f>
        <v>750</v>
      </c>
      <c r="K21" s="85">
        <f>'Club Growth'!L88</f>
        <v>500</v>
      </c>
      <c r="L21" s="85">
        <f>'Club Growth'!M88</f>
        <v>500</v>
      </c>
      <c r="M21" s="85">
        <f>'Club Growth'!N88</f>
        <v>500</v>
      </c>
      <c r="N21" s="86">
        <f t="shared" si="2"/>
        <v>5590</v>
      </c>
      <c r="AA21" s="80">
        <v>13</v>
      </c>
      <c r="AB21" s="150" t="s">
        <v>204</v>
      </c>
    </row>
    <row r="22" spans="1:28" x14ac:dyDescent="0.2">
      <c r="A22" s="16" t="s">
        <v>279</v>
      </c>
      <c r="B22" s="85">
        <f>'Public Relations'!C28</f>
        <v>100</v>
      </c>
      <c r="C22" s="85">
        <f>'Public Relations'!D28</f>
        <v>100.98</v>
      </c>
      <c r="D22" s="85">
        <f>'Public Relations'!E28</f>
        <v>100</v>
      </c>
      <c r="E22" s="85">
        <f>'Public Relations'!F28</f>
        <v>470</v>
      </c>
      <c r="F22" s="85">
        <f>'Public Relations'!G28</f>
        <v>370</v>
      </c>
      <c r="G22" s="85">
        <f>'Public Relations'!H28</f>
        <v>270</v>
      </c>
      <c r="H22" s="85">
        <f>'Public Relations'!I28</f>
        <v>100</v>
      </c>
      <c r="I22" s="85">
        <f>'Public Relations'!J28</f>
        <v>100</v>
      </c>
      <c r="J22" s="85">
        <f>'Public Relations'!K28</f>
        <v>0</v>
      </c>
      <c r="K22" s="85">
        <f>'Public Relations'!L28</f>
        <v>0</v>
      </c>
      <c r="L22" s="85">
        <f>'Public Relations'!M28</f>
        <v>570</v>
      </c>
      <c r="M22" s="85">
        <f>'Public Relations'!N28</f>
        <v>0</v>
      </c>
      <c r="N22" s="86">
        <f t="shared" si="2"/>
        <v>2180.98</v>
      </c>
      <c r="AA22" s="80">
        <v>14</v>
      </c>
      <c r="AB22" s="80" t="s">
        <v>198</v>
      </c>
    </row>
    <row r="23" spans="1:28" s="150" customFormat="1" x14ac:dyDescent="0.2">
      <c r="A23" s="147" t="s">
        <v>249</v>
      </c>
      <c r="B23" s="148">
        <f>'Education and Training'!C92</f>
        <v>0</v>
      </c>
      <c r="C23" s="148">
        <f>'Education and Training'!D92</f>
        <v>100</v>
      </c>
      <c r="D23" s="148">
        <f>'Education and Training'!E92</f>
        <v>100</v>
      </c>
      <c r="E23" s="148">
        <f>'Education and Training'!F92</f>
        <v>100</v>
      </c>
      <c r="F23" s="148">
        <f>'Education and Training'!G92</f>
        <v>100</v>
      </c>
      <c r="G23" s="148">
        <f>'Education and Training'!H92</f>
        <v>458</v>
      </c>
      <c r="H23" s="148">
        <f>'Education and Training'!I92</f>
        <v>458</v>
      </c>
      <c r="I23" s="148">
        <f>'Education and Training'!J92</f>
        <v>458</v>
      </c>
      <c r="J23" s="148">
        <f>'Education and Training'!K92</f>
        <v>458</v>
      </c>
      <c r="K23" s="148">
        <f>'Education and Training'!L92</f>
        <v>458</v>
      </c>
      <c r="L23" s="148">
        <f>'Education and Training'!M92</f>
        <v>648</v>
      </c>
      <c r="M23" s="148">
        <f>'Education and Training'!N92</f>
        <v>648</v>
      </c>
      <c r="N23" s="149">
        <f t="shared" si="2"/>
        <v>3986</v>
      </c>
      <c r="AA23" s="150">
        <v>15</v>
      </c>
      <c r="AB23" s="80" t="s">
        <v>200</v>
      </c>
    </row>
    <row r="24" spans="1:28" x14ac:dyDescent="0.2">
      <c r="A24" s="16" t="s">
        <v>250</v>
      </c>
      <c r="B24" s="85">
        <f>'Speech Contest'!C53</f>
        <v>0</v>
      </c>
      <c r="C24" s="85">
        <f>'Speech Contest'!D53</f>
        <v>0</v>
      </c>
      <c r="D24" s="85">
        <f>'Speech Contest'!E53</f>
        <v>0</v>
      </c>
      <c r="E24" s="85">
        <f>'Speech Contest'!F53</f>
        <v>0</v>
      </c>
      <c r="F24" s="85">
        <f>'Speech Contest'!G53</f>
        <v>0</v>
      </c>
      <c r="G24" s="85">
        <f>'Speech Contest'!H53</f>
        <v>0</v>
      </c>
      <c r="H24" s="85">
        <f>'Speech Contest'!I53</f>
        <v>0</v>
      </c>
      <c r="I24" s="85">
        <f>'Speech Contest'!J53</f>
        <v>0</v>
      </c>
      <c r="J24" s="85">
        <f>'Speech Contest'!K53</f>
        <v>1568</v>
      </c>
      <c r="K24" s="85">
        <f>'Speech Contest'!L53</f>
        <v>0</v>
      </c>
      <c r="L24" s="85">
        <f>'Speech Contest'!M53</f>
        <v>0</v>
      </c>
      <c r="M24" s="85">
        <f>'Speech Contest'!N53</f>
        <v>0</v>
      </c>
      <c r="N24" s="86">
        <f t="shared" si="2"/>
        <v>1568</v>
      </c>
      <c r="AA24" s="80">
        <v>16</v>
      </c>
      <c r="AB24" s="80" t="s">
        <v>205</v>
      </c>
    </row>
    <row r="25" spans="1:28" x14ac:dyDescent="0.2">
      <c r="A25" s="16" t="s">
        <v>248</v>
      </c>
      <c r="B25" s="85">
        <f>Administration!C35</f>
        <v>150</v>
      </c>
      <c r="C25" s="85">
        <f>Administration!D35</f>
        <v>100</v>
      </c>
      <c r="D25" s="85">
        <f>Administration!E35</f>
        <v>1975</v>
      </c>
      <c r="E25" s="85">
        <f>Administration!F35</f>
        <v>300</v>
      </c>
      <c r="F25" s="85">
        <f>Administration!G35</f>
        <v>200</v>
      </c>
      <c r="G25" s="85">
        <f>Administration!H35</f>
        <v>100</v>
      </c>
      <c r="H25" s="85">
        <f>Administration!I35</f>
        <v>100</v>
      </c>
      <c r="I25" s="85">
        <f>Administration!J35</f>
        <v>0</v>
      </c>
      <c r="J25" s="85">
        <f>Administration!K35</f>
        <v>400</v>
      </c>
      <c r="K25" s="85">
        <f>Administration!L35</f>
        <v>200</v>
      </c>
      <c r="L25" s="85">
        <f>Administration!M35</f>
        <v>100</v>
      </c>
      <c r="M25" s="85">
        <f>Administration!N35</f>
        <v>0</v>
      </c>
      <c r="N25" s="86">
        <f>SUM(B25:M25)</f>
        <v>3625</v>
      </c>
      <c r="AA25" s="80">
        <v>17</v>
      </c>
      <c r="AB25" s="80" t="s">
        <v>386</v>
      </c>
    </row>
    <row r="26" spans="1:28" x14ac:dyDescent="0.2">
      <c r="A26" s="16" t="s">
        <v>280</v>
      </c>
      <c r="B26" s="85">
        <f>'Food and Meals'!C75</f>
        <v>0</v>
      </c>
      <c r="C26" s="85">
        <f>'Food and Meals'!D75</f>
        <v>600</v>
      </c>
      <c r="D26" s="85">
        <f>'Food and Meals'!E75</f>
        <v>0</v>
      </c>
      <c r="E26" s="85">
        <f>'Food and Meals'!F75</f>
        <v>0</v>
      </c>
      <c r="F26" s="85">
        <f>'Food and Meals'!G75</f>
        <v>0</v>
      </c>
      <c r="G26" s="85">
        <f>'Food and Meals'!H75</f>
        <v>0</v>
      </c>
      <c r="H26" s="85">
        <f>'Food and Meals'!I75</f>
        <v>600</v>
      </c>
      <c r="I26" s="85">
        <f>'Food and Meals'!J75</f>
        <v>0</v>
      </c>
      <c r="J26" s="85">
        <f>'Food and Meals'!K75</f>
        <v>0</v>
      </c>
      <c r="K26" s="85">
        <f>'Food and Meals'!L75</f>
        <v>2200</v>
      </c>
      <c r="L26" s="85">
        <f>'Food and Meals'!M75</f>
        <v>0</v>
      </c>
      <c r="M26" s="85">
        <f>'Food and Meals'!N75</f>
        <v>0</v>
      </c>
      <c r="N26" s="86">
        <f t="shared" ref="N26:N28" si="3">SUM(B26:M26)</f>
        <v>3400</v>
      </c>
      <c r="AA26" s="80">
        <v>18</v>
      </c>
      <c r="AB26" s="80" t="s">
        <v>207</v>
      </c>
    </row>
    <row r="27" spans="1:28" x14ac:dyDescent="0.2">
      <c r="A27" s="16" t="s">
        <v>247</v>
      </c>
      <c r="B27" s="85">
        <f>Travel!C130</f>
        <v>0</v>
      </c>
      <c r="C27" s="85">
        <f>Travel!D130</f>
        <v>3510</v>
      </c>
      <c r="D27" s="85">
        <f>Travel!E130</f>
        <v>0</v>
      </c>
      <c r="E27" s="85">
        <f>Travel!F130</f>
        <v>0</v>
      </c>
      <c r="F27" s="85">
        <f>Travel!G130</f>
        <v>600</v>
      </c>
      <c r="G27" s="85">
        <f>Travel!H130</f>
        <v>0</v>
      </c>
      <c r="H27" s="85">
        <f>Travel!I130</f>
        <v>0</v>
      </c>
      <c r="I27" s="85">
        <f>Travel!J130</f>
        <v>0</v>
      </c>
      <c r="J27" s="85">
        <f>Travel!K130</f>
        <v>0</v>
      </c>
      <c r="K27" s="85">
        <f>Travel!L130</f>
        <v>2100</v>
      </c>
      <c r="L27" s="85">
        <f>Travel!M130</f>
        <v>0</v>
      </c>
      <c r="M27" s="85">
        <f>Travel!N130</f>
        <v>0</v>
      </c>
      <c r="N27" s="86">
        <f t="shared" si="3"/>
        <v>6210</v>
      </c>
      <c r="AA27" s="80">
        <v>19</v>
      </c>
      <c r="AB27" s="80" t="s">
        <v>273</v>
      </c>
    </row>
    <row r="28" spans="1:28" x14ac:dyDescent="0.2">
      <c r="A28" s="16" t="s">
        <v>281</v>
      </c>
      <c r="B28" s="85">
        <f>Lodging!C62</f>
        <v>0</v>
      </c>
      <c r="C28" s="85">
        <f>Lodging!D62</f>
        <v>5167.2</v>
      </c>
      <c r="D28" s="85">
        <f>Lodging!E62</f>
        <v>0</v>
      </c>
      <c r="E28" s="85">
        <f>Lodging!F62</f>
        <v>0</v>
      </c>
      <c r="F28" s="85">
        <f>Lodging!G62</f>
        <v>0</v>
      </c>
      <c r="G28" s="85">
        <f>Lodging!H62</f>
        <v>0</v>
      </c>
      <c r="H28" s="85">
        <f>Lodging!I62</f>
        <v>300</v>
      </c>
      <c r="I28" s="85">
        <f>Lodging!J62</f>
        <v>0</v>
      </c>
      <c r="J28" s="85">
        <f>Lodging!K62</f>
        <v>0</v>
      </c>
      <c r="K28" s="85">
        <f>Lodging!L62</f>
        <v>0</v>
      </c>
      <c r="L28" s="85">
        <f>Lodging!M62</f>
        <v>0</v>
      </c>
      <c r="M28" s="85">
        <f>Lodging!N62</f>
        <v>0</v>
      </c>
      <c r="N28" s="86">
        <f t="shared" si="3"/>
        <v>5467.2</v>
      </c>
      <c r="AA28" s="80">
        <v>20</v>
      </c>
      <c r="AB28" s="80" t="s">
        <v>206</v>
      </c>
    </row>
    <row r="29" spans="1:28" x14ac:dyDescent="0.2">
      <c r="B29" s="89">
        <f>SUM(B15:B28)</f>
        <v>630.28</v>
      </c>
      <c r="C29" s="89">
        <f t="shared" ref="C29:M29" si="4">SUM(C15:C28)</f>
        <v>9733.4599999999991</v>
      </c>
      <c r="D29" s="89">
        <f t="shared" si="4"/>
        <v>4805.28</v>
      </c>
      <c r="E29" s="89">
        <f t="shared" si="4"/>
        <v>2115.2799999999997</v>
      </c>
      <c r="F29" s="89">
        <f t="shared" si="4"/>
        <v>2325.2799999999997</v>
      </c>
      <c r="G29" s="89">
        <f t="shared" si="4"/>
        <v>2423.2799999999997</v>
      </c>
      <c r="H29" s="89">
        <f t="shared" si="4"/>
        <v>2713.2799999999997</v>
      </c>
      <c r="I29" s="89">
        <f t="shared" si="4"/>
        <v>1513.28</v>
      </c>
      <c r="J29" s="89">
        <f t="shared" si="4"/>
        <v>3771.2799999999997</v>
      </c>
      <c r="K29" s="89">
        <f t="shared" si="4"/>
        <v>33613.279999999999</v>
      </c>
      <c r="L29" s="89">
        <f t="shared" si="4"/>
        <v>2413.2799999999997</v>
      </c>
      <c r="M29" s="89">
        <f t="shared" si="4"/>
        <v>1603.28</v>
      </c>
      <c r="N29" s="89">
        <f>SUM(N15:N28)</f>
        <v>67660.540000000008</v>
      </c>
      <c r="AA29" s="80">
        <v>21</v>
      </c>
      <c r="AB29" s="80" t="s">
        <v>199</v>
      </c>
    </row>
    <row r="30" spans="1:28" x14ac:dyDescent="0.2">
      <c r="B30" s="86"/>
      <c r="C30" s="86"/>
      <c r="D30" s="86"/>
      <c r="E30" s="86"/>
      <c r="F30" s="86"/>
      <c r="G30" s="86"/>
      <c r="H30" s="86"/>
      <c r="I30" s="86"/>
      <c r="J30" s="86"/>
      <c r="K30" s="86"/>
      <c r="L30" s="86"/>
      <c r="M30" s="86"/>
      <c r="N30" s="86"/>
      <c r="AA30" s="80">
        <v>22</v>
      </c>
      <c r="AB30" s="158" t="s">
        <v>393</v>
      </c>
    </row>
    <row r="31" spans="1:28" ht="13.5" thickBot="1" x14ac:dyDescent="0.25">
      <c r="A31" s="16" t="s">
        <v>254</v>
      </c>
      <c r="B31" s="90">
        <f t="shared" ref="B31:M31" si="5">B13-B29</f>
        <v>-129.55999999999995</v>
      </c>
      <c r="C31" s="90">
        <f t="shared" si="5"/>
        <v>-8307.82</v>
      </c>
      <c r="D31" s="90">
        <f t="shared" si="5"/>
        <v>7497.45</v>
      </c>
      <c r="E31" s="90">
        <f t="shared" si="5"/>
        <v>431.51000000000022</v>
      </c>
      <c r="F31" s="90">
        <f t="shared" si="5"/>
        <v>1462.7400000000002</v>
      </c>
      <c r="G31" s="90">
        <f t="shared" si="5"/>
        <v>-1872.0899999999997</v>
      </c>
      <c r="H31" s="90">
        <f t="shared" si="5"/>
        <v>-2024.1099999999997</v>
      </c>
      <c r="I31" s="90">
        <f t="shared" si="5"/>
        <v>693.01</v>
      </c>
      <c r="J31" s="90">
        <f t="shared" si="5"/>
        <v>7666.7400000000007</v>
      </c>
      <c r="K31" s="90">
        <f t="shared" si="5"/>
        <v>-3859.5699999999997</v>
      </c>
      <c r="L31" s="90">
        <f t="shared" si="5"/>
        <v>-1489.2899999999997</v>
      </c>
      <c r="M31" s="90">
        <f t="shared" si="5"/>
        <v>-12.430000000000064</v>
      </c>
      <c r="N31" s="157">
        <f>SUM(B31:M31)</f>
        <v>56.58000000000311</v>
      </c>
      <c r="P31" s="150"/>
      <c r="AA31" s="80">
        <v>23</v>
      </c>
      <c r="AB31" s="158" t="s">
        <v>205</v>
      </c>
    </row>
    <row r="32" spans="1:28" ht="14.25" thickTop="1" thickBot="1" x14ac:dyDescent="0.25">
      <c r="AA32" s="80">
        <v>24</v>
      </c>
    </row>
    <row r="33" spans="1:27" ht="12.75" customHeight="1" x14ac:dyDescent="0.2">
      <c r="A33" s="189" t="s">
        <v>226</v>
      </c>
      <c r="B33" s="190"/>
      <c r="C33" s="191"/>
      <c r="E33" s="91"/>
      <c r="F33" s="92"/>
      <c r="G33" s="92"/>
      <c r="H33" s="92"/>
      <c r="I33" s="178"/>
      <c r="J33" s="179"/>
      <c r="L33" s="156" t="str">
        <f>IF($N$31&lt;0,"*** The District may not budget for a Net Loss","")</f>
        <v/>
      </c>
      <c r="W33" s="172"/>
      <c r="X33" s="173"/>
      <c r="Y33" s="174"/>
      <c r="AA33" s="80">
        <v>25</v>
      </c>
    </row>
    <row r="34" spans="1:27" ht="15" customHeight="1" x14ac:dyDescent="0.35">
      <c r="A34" s="186"/>
      <c r="B34" s="184"/>
      <c r="C34" s="185"/>
      <c r="E34" s="139" t="s">
        <v>370</v>
      </c>
      <c r="F34" s="137"/>
      <c r="G34" s="137" t="s">
        <v>363</v>
      </c>
      <c r="H34" s="137" t="s">
        <v>364</v>
      </c>
      <c r="I34" s="137" t="s">
        <v>365</v>
      </c>
      <c r="J34" s="138" t="s">
        <v>366</v>
      </c>
      <c r="W34" s="180" t="s">
        <v>362</v>
      </c>
      <c r="X34" s="181"/>
      <c r="Y34" s="94"/>
      <c r="AA34" s="80">
        <v>26</v>
      </c>
    </row>
    <row r="35" spans="1:27" ht="12.75" customHeight="1" x14ac:dyDescent="0.2">
      <c r="A35" s="186"/>
      <c r="B35" s="184"/>
      <c r="C35" s="185"/>
      <c r="E35" s="136" t="s">
        <v>367</v>
      </c>
      <c r="G35" s="86">
        <f>N8</f>
        <v>27500</v>
      </c>
      <c r="H35" s="86">
        <f>N16</f>
        <v>27500</v>
      </c>
      <c r="I35" s="153">
        <f>G35-H35</f>
        <v>0</v>
      </c>
      <c r="J35" s="96" t="str">
        <f>(IF(I35&gt;=0,"Meets Policy","")&amp;(IF(I35&lt;0,"Does Not Meet Policy","")))</f>
        <v>Meets Policy</v>
      </c>
      <c r="W35" s="182"/>
      <c r="X35" s="181"/>
      <c r="Y35" s="94"/>
      <c r="AA35" s="80">
        <v>27</v>
      </c>
    </row>
    <row r="36" spans="1:27" x14ac:dyDescent="0.2">
      <c r="A36" s="186"/>
      <c r="B36" s="184"/>
      <c r="C36" s="185"/>
      <c r="E36" s="136" t="s">
        <v>368</v>
      </c>
      <c r="G36" s="86">
        <f>N9</f>
        <v>0</v>
      </c>
      <c r="H36" s="86">
        <f>N17</f>
        <v>0</v>
      </c>
      <c r="I36" s="153">
        <f t="shared" ref="I36:I37" si="6">G36-H36</f>
        <v>0</v>
      </c>
      <c r="J36" s="96" t="str">
        <f t="shared" ref="J36:J37" si="7">(IF(I36&gt;=0,"Meets Policy","")&amp;(IF(I36&lt;0,"Does Not Meet Policy","")))</f>
        <v>Meets Policy</v>
      </c>
      <c r="W36" s="182"/>
      <c r="X36" s="181"/>
      <c r="Y36" s="117"/>
      <c r="AA36" s="80">
        <v>28</v>
      </c>
    </row>
    <row r="37" spans="1:27" x14ac:dyDescent="0.2">
      <c r="A37" s="186"/>
      <c r="B37" s="184"/>
      <c r="C37" s="185"/>
      <c r="E37" s="136" t="s">
        <v>369</v>
      </c>
      <c r="G37" s="86">
        <f>N11</f>
        <v>0</v>
      </c>
      <c r="H37" s="86">
        <f>N18</f>
        <v>0</v>
      </c>
      <c r="I37" s="153">
        <f t="shared" si="6"/>
        <v>0</v>
      </c>
      <c r="J37" s="96" t="str">
        <f t="shared" si="7"/>
        <v>Meets Policy</v>
      </c>
      <c r="W37" s="182"/>
      <c r="X37" s="181"/>
      <c r="Y37" s="94"/>
      <c r="AA37" s="80">
        <v>29</v>
      </c>
    </row>
    <row r="38" spans="1:27" x14ac:dyDescent="0.2">
      <c r="A38" s="186"/>
      <c r="B38" s="184"/>
      <c r="C38" s="185"/>
      <c r="E38" s="93"/>
      <c r="H38" s="86"/>
      <c r="I38" s="95"/>
      <c r="J38" s="96"/>
      <c r="W38" s="93"/>
      <c r="Y38" s="94"/>
      <c r="AA38" s="80">
        <v>30</v>
      </c>
    </row>
    <row r="39" spans="1:27" ht="15.75" thickBot="1" x14ac:dyDescent="0.4">
      <c r="A39" s="192"/>
      <c r="B39" s="193"/>
      <c r="C39" s="194"/>
      <c r="E39" s="139" t="s">
        <v>382</v>
      </c>
      <c r="H39" s="141" t="s">
        <v>364</v>
      </c>
      <c r="I39" s="142" t="s">
        <v>191</v>
      </c>
      <c r="J39" s="144" t="s">
        <v>371</v>
      </c>
      <c r="W39" s="175" t="s">
        <v>277</v>
      </c>
      <c r="X39" s="176"/>
      <c r="Y39" s="94"/>
      <c r="AA39" s="80">
        <v>31</v>
      </c>
    </row>
    <row r="40" spans="1:27" x14ac:dyDescent="0.2">
      <c r="A40" s="199" t="s">
        <v>241</v>
      </c>
      <c r="B40" s="200"/>
      <c r="C40" s="197"/>
      <c r="E40" s="136" t="s">
        <v>373</v>
      </c>
      <c r="H40" s="86">
        <f>N19</f>
        <v>2320</v>
      </c>
      <c r="I40" s="112">
        <f>IF(ISNUMBER(H40/$H$55),H40/$H$55,0)</f>
        <v>6.2253267759891304E-2</v>
      </c>
      <c r="J40" s="96">
        <v>0.05</v>
      </c>
      <c r="K40" s="99">
        <f>IF(I40&lt;J40,1,0)</f>
        <v>0</v>
      </c>
      <c r="W40" s="177"/>
      <c r="X40" s="176"/>
      <c r="Y40" s="118"/>
      <c r="AA40" s="80">
        <v>32</v>
      </c>
    </row>
    <row r="41" spans="1:27" ht="13.5" thickBot="1" x14ac:dyDescent="0.25">
      <c r="A41" s="201"/>
      <c r="B41" s="202"/>
      <c r="C41" s="198"/>
      <c r="E41" s="93"/>
      <c r="J41" s="94"/>
      <c r="W41" s="93"/>
      <c r="Y41" s="94"/>
      <c r="AA41" s="80">
        <v>33</v>
      </c>
    </row>
    <row r="42" spans="1:27" ht="15" x14ac:dyDescent="0.35">
      <c r="A42" s="97" t="s">
        <v>264</v>
      </c>
      <c r="C42" s="98" t="s">
        <v>195</v>
      </c>
      <c r="E42" s="139" t="s">
        <v>381</v>
      </c>
      <c r="H42" s="141" t="s">
        <v>364</v>
      </c>
      <c r="I42" s="142" t="s">
        <v>191</v>
      </c>
      <c r="J42" s="144" t="s">
        <v>371</v>
      </c>
      <c r="W42" s="177" t="s">
        <v>255</v>
      </c>
      <c r="X42" s="176"/>
      <c r="Y42" s="94"/>
      <c r="AA42" s="80">
        <v>34</v>
      </c>
    </row>
    <row r="43" spans="1:27" ht="13.5" thickBot="1" x14ac:dyDescent="0.25">
      <c r="A43" s="93"/>
      <c r="C43" s="94"/>
      <c r="E43" s="93"/>
      <c r="H43" s="86"/>
      <c r="I43" s="95"/>
      <c r="J43" s="96"/>
      <c r="O43" s="101"/>
      <c r="W43" s="177"/>
      <c r="X43" s="176"/>
      <c r="Y43" s="100">
        <f>N31+Y36-Y40</f>
        <v>56.58000000000311</v>
      </c>
      <c r="AA43" s="80">
        <v>35</v>
      </c>
    </row>
    <row r="44" spans="1:27" x14ac:dyDescent="0.2">
      <c r="A44" s="199"/>
      <c r="B44" s="200"/>
      <c r="C44" s="197"/>
      <c r="E44" s="136" t="s">
        <v>372</v>
      </c>
      <c r="H44" s="140">
        <f>N23</f>
        <v>3986</v>
      </c>
      <c r="I44" s="112">
        <f>IF(ISNUMBER(H44/$H$55),H44/$H$55,0)</f>
        <v>0.1069575540047098</v>
      </c>
      <c r="J44" s="143">
        <v>0.15</v>
      </c>
      <c r="K44" s="99">
        <f>IF(I44&gt;J44,1,0)</f>
        <v>0</v>
      </c>
      <c r="W44" s="93"/>
      <c r="Y44" s="94"/>
      <c r="AA44" s="80">
        <v>36</v>
      </c>
    </row>
    <row r="45" spans="1:27" ht="13.5" customHeight="1" thickBot="1" x14ac:dyDescent="0.25">
      <c r="A45" s="201"/>
      <c r="B45" s="202"/>
      <c r="C45" s="198"/>
      <c r="E45" s="136" t="s">
        <v>373</v>
      </c>
      <c r="H45" s="140">
        <f>N19</f>
        <v>2320</v>
      </c>
      <c r="I45" s="112">
        <f t="shared" ref="I45:I53" si="8">IF(ISNUMBER(H45/$H$55),H45/$H$55,0)</f>
        <v>6.2253267759891304E-2</v>
      </c>
      <c r="J45" s="96">
        <v>0.1</v>
      </c>
      <c r="K45" s="99">
        <f t="shared" ref="K45:K53" si="9">IF(I45&gt;J45,1,0)</f>
        <v>0</v>
      </c>
      <c r="W45" s="183" t="s">
        <v>256</v>
      </c>
      <c r="X45" s="184"/>
      <c r="Y45" s="185"/>
      <c r="AA45" s="80">
        <v>37</v>
      </c>
    </row>
    <row r="46" spans="1:27" x14ac:dyDescent="0.2">
      <c r="A46" s="97" t="s">
        <v>265</v>
      </c>
      <c r="C46" s="98" t="s">
        <v>195</v>
      </c>
      <c r="E46" s="136" t="s">
        <v>374</v>
      </c>
      <c r="H46" s="140">
        <f>N21</f>
        <v>5590</v>
      </c>
      <c r="I46" s="112">
        <f t="shared" si="8"/>
        <v>0.14999817533525533</v>
      </c>
      <c r="J46" s="96">
        <v>0.15</v>
      </c>
      <c r="K46" s="99">
        <f t="shared" si="9"/>
        <v>0</v>
      </c>
      <c r="W46" s="186"/>
      <c r="X46" s="184"/>
      <c r="Y46" s="185"/>
      <c r="AA46" s="80">
        <v>38</v>
      </c>
    </row>
    <row r="47" spans="1:27" ht="13.5" thickBot="1" x14ac:dyDescent="0.25">
      <c r="A47" s="116"/>
      <c r="C47" s="94"/>
      <c r="E47" s="136" t="s">
        <v>375</v>
      </c>
      <c r="H47" s="140">
        <f>N22</f>
        <v>2180.98</v>
      </c>
      <c r="I47" s="112">
        <f t="shared" si="8"/>
        <v>5.8522901689210226E-2</v>
      </c>
      <c r="J47" s="96">
        <v>0.1</v>
      </c>
      <c r="K47" s="99">
        <f t="shared" si="9"/>
        <v>0</v>
      </c>
      <c r="W47" s="186"/>
      <c r="X47" s="184"/>
      <c r="Y47" s="185"/>
      <c r="AA47" s="80">
        <v>39</v>
      </c>
    </row>
    <row r="48" spans="1:27" x14ac:dyDescent="0.2">
      <c r="A48" s="199"/>
      <c r="B48" s="200"/>
      <c r="C48" s="197"/>
      <c r="E48" s="136" t="s">
        <v>376</v>
      </c>
      <c r="H48" s="140">
        <f>N20</f>
        <v>3950</v>
      </c>
      <c r="I48" s="112">
        <f t="shared" si="8"/>
        <v>0.10599155502222872</v>
      </c>
      <c r="J48" s="96">
        <v>0.2</v>
      </c>
      <c r="K48" s="99">
        <f t="shared" si="9"/>
        <v>0</v>
      </c>
      <c r="W48" s="109"/>
      <c r="X48" s="110"/>
      <c r="Y48" s="111"/>
      <c r="AA48" s="80">
        <v>40</v>
      </c>
    </row>
    <row r="49" spans="1:27" ht="13.5" customHeight="1" thickBot="1" x14ac:dyDescent="0.25">
      <c r="A49" s="201"/>
      <c r="B49" s="202"/>
      <c r="C49" s="198"/>
      <c r="E49" s="136" t="s">
        <v>10</v>
      </c>
      <c r="H49" s="140">
        <f>N27</f>
        <v>6210</v>
      </c>
      <c r="I49" s="112">
        <f t="shared" si="8"/>
        <v>0.16663482447798492</v>
      </c>
      <c r="J49" s="96">
        <v>0.25</v>
      </c>
      <c r="K49" s="99">
        <f t="shared" si="9"/>
        <v>0</v>
      </c>
      <c r="W49" s="187" t="s">
        <v>257</v>
      </c>
      <c r="X49" s="176"/>
      <c r="Y49" s="188"/>
      <c r="AA49" s="80">
        <v>41</v>
      </c>
    </row>
    <row r="50" spans="1:27" x14ac:dyDescent="0.2">
      <c r="A50" s="97" t="s">
        <v>266</v>
      </c>
      <c r="C50" s="98" t="s">
        <v>195</v>
      </c>
      <c r="E50" s="136" t="s">
        <v>377</v>
      </c>
      <c r="H50" s="140">
        <f>N28</f>
        <v>5467.2</v>
      </c>
      <c r="I50" s="112">
        <f t="shared" si="8"/>
        <v>0.14670304547279212</v>
      </c>
      <c r="J50" s="96">
        <v>0.15</v>
      </c>
      <c r="K50" s="99">
        <f t="shared" si="9"/>
        <v>0</v>
      </c>
      <c r="W50" s="177"/>
      <c r="X50" s="176"/>
      <c r="Y50" s="188"/>
      <c r="AA50" s="80">
        <v>42</v>
      </c>
    </row>
    <row r="51" spans="1:27" ht="13.5" customHeight="1" thickBot="1" x14ac:dyDescent="0.25">
      <c r="A51" s="116"/>
      <c r="C51" s="94"/>
      <c r="E51" s="136" t="s">
        <v>378</v>
      </c>
      <c r="H51" s="140">
        <f>N26</f>
        <v>3400</v>
      </c>
      <c r="I51" s="112">
        <f t="shared" si="8"/>
        <v>9.1233237234323458E-2</v>
      </c>
      <c r="J51" s="96">
        <v>0.15</v>
      </c>
      <c r="K51" s="99">
        <f t="shared" si="9"/>
        <v>0</v>
      </c>
      <c r="W51" s="177"/>
      <c r="X51" s="176"/>
      <c r="Y51" s="188"/>
      <c r="AA51" s="80">
        <v>43</v>
      </c>
    </row>
    <row r="52" spans="1:27" ht="13.5" customHeight="1" x14ac:dyDescent="0.2">
      <c r="A52" s="199"/>
      <c r="B52" s="200"/>
      <c r="C52" s="195"/>
      <c r="E52" s="136" t="s">
        <v>379</v>
      </c>
      <c r="H52" s="140">
        <f>N24</f>
        <v>1568</v>
      </c>
      <c r="I52" s="112">
        <f t="shared" si="8"/>
        <v>4.2074622348064465E-2</v>
      </c>
      <c r="J52" s="96">
        <v>0.05</v>
      </c>
      <c r="K52" s="99">
        <f t="shared" si="9"/>
        <v>0</v>
      </c>
      <c r="W52" s="177"/>
      <c r="X52" s="176"/>
      <c r="Y52" s="188"/>
      <c r="AA52" s="80">
        <v>44</v>
      </c>
    </row>
    <row r="53" spans="1:27" ht="13.5" thickBot="1" x14ac:dyDescent="0.25">
      <c r="A53" s="201"/>
      <c r="B53" s="202"/>
      <c r="C53" s="196"/>
      <c r="E53" s="136" t="s">
        <v>380</v>
      </c>
      <c r="F53" s="102"/>
      <c r="G53" s="145"/>
      <c r="H53" s="152">
        <f>N25</f>
        <v>3625</v>
      </c>
      <c r="I53" s="112">
        <f t="shared" si="8"/>
        <v>9.7270730874830152E-2</v>
      </c>
      <c r="J53" s="96">
        <v>0.1</v>
      </c>
      <c r="K53" s="99">
        <f t="shared" si="9"/>
        <v>0</v>
      </c>
      <c r="W53" s="177"/>
      <c r="X53" s="176"/>
      <c r="Y53" s="188"/>
      <c r="AA53" s="80">
        <v>45</v>
      </c>
    </row>
    <row r="54" spans="1:27" x14ac:dyDescent="0.2">
      <c r="A54" s="97" t="s">
        <v>267</v>
      </c>
      <c r="C54" s="98" t="s">
        <v>195</v>
      </c>
      <c r="E54" s="103"/>
      <c r="F54" s="102"/>
      <c r="G54" s="145"/>
      <c r="H54" s="145"/>
      <c r="I54" s="145"/>
      <c r="J54" s="146"/>
      <c r="W54" s="93"/>
      <c r="Y54" s="94"/>
      <c r="AA54" s="80">
        <v>46</v>
      </c>
    </row>
    <row r="55" spans="1:27" ht="13.5" thickBot="1" x14ac:dyDescent="0.25">
      <c r="A55" s="104"/>
      <c r="B55" s="105"/>
      <c r="C55" s="106"/>
      <c r="E55" s="113" t="s">
        <v>385</v>
      </c>
      <c r="F55" s="114"/>
      <c r="H55" s="151">
        <f>N7</f>
        <v>37267.119999999995</v>
      </c>
      <c r="I55" s="112">
        <f>IF(ISNUMBER(H55/$H$55),H55/$H$55,0)</f>
        <v>1</v>
      </c>
      <c r="J55" s="94"/>
      <c r="W55" s="107"/>
      <c r="X55" s="105"/>
      <c r="Y55" s="106"/>
      <c r="AA55" s="80">
        <v>47</v>
      </c>
    </row>
    <row r="56" spans="1:27" ht="12.75" customHeight="1" x14ac:dyDescent="0.2">
      <c r="E56" s="168" t="str">
        <f>IF(K40&gt;0,"One of the expense categories is under the policy min. Please review and adjust appropriately.","")</f>
        <v/>
      </c>
      <c r="F56" s="169"/>
      <c r="G56" s="169"/>
      <c r="H56" s="164" t="str">
        <f>IF(SUM(K44:K53)&gt;0,"One of the expense categories is over the policy max. Please review and adjust appropriately.","")</f>
        <v/>
      </c>
      <c r="I56" s="164"/>
      <c r="J56" s="165"/>
      <c r="AA56" s="80">
        <v>48</v>
      </c>
    </row>
    <row r="57" spans="1:27" x14ac:dyDescent="0.2">
      <c r="E57" s="168"/>
      <c r="F57" s="169"/>
      <c r="G57" s="169"/>
      <c r="H57" s="164"/>
      <c r="I57" s="164"/>
      <c r="J57" s="165"/>
      <c r="AA57" s="80">
        <v>49</v>
      </c>
    </row>
    <row r="58" spans="1:27" ht="13.5" thickBot="1" x14ac:dyDescent="0.25">
      <c r="E58" s="170"/>
      <c r="F58" s="171"/>
      <c r="G58" s="171"/>
      <c r="H58" s="166"/>
      <c r="I58" s="166"/>
      <c r="J58" s="167"/>
      <c r="AA58" s="80">
        <v>50</v>
      </c>
    </row>
    <row r="59" spans="1:27" x14ac:dyDescent="0.2">
      <c r="AA59" s="80">
        <v>51</v>
      </c>
    </row>
    <row r="60" spans="1:27" x14ac:dyDescent="0.2">
      <c r="AA60" s="80">
        <v>52</v>
      </c>
    </row>
    <row r="61" spans="1:27" x14ac:dyDescent="0.2">
      <c r="H61" s="145"/>
      <c r="AA61" s="80">
        <v>53</v>
      </c>
    </row>
    <row r="62" spans="1:27" x14ac:dyDescent="0.2">
      <c r="G62" s="164"/>
      <c r="H62" s="164"/>
      <c r="I62" s="164"/>
      <c r="J62" s="164"/>
      <c r="AA62" s="80">
        <v>54</v>
      </c>
    </row>
    <row r="63" spans="1:27" x14ac:dyDescent="0.2">
      <c r="G63" s="164"/>
      <c r="H63" s="164"/>
      <c r="I63" s="164"/>
      <c r="J63" s="164"/>
      <c r="AA63" s="80">
        <v>55</v>
      </c>
    </row>
    <row r="64" spans="1:27" x14ac:dyDescent="0.2">
      <c r="G64" s="164"/>
      <c r="H64" s="164"/>
      <c r="I64" s="164"/>
      <c r="J64" s="164"/>
      <c r="AA64" s="80">
        <v>56</v>
      </c>
    </row>
    <row r="65" spans="27:27" x14ac:dyDescent="0.2">
      <c r="AA65" s="80">
        <v>57</v>
      </c>
    </row>
    <row r="66" spans="27:27" x14ac:dyDescent="0.2">
      <c r="AA66" s="80">
        <v>58</v>
      </c>
    </row>
    <row r="67" spans="27:27" x14ac:dyDescent="0.2">
      <c r="AA67" s="80">
        <v>59</v>
      </c>
    </row>
    <row r="68" spans="27:27" x14ac:dyDescent="0.2">
      <c r="AA68" s="80">
        <v>60</v>
      </c>
    </row>
    <row r="69" spans="27:27" x14ac:dyDescent="0.2">
      <c r="AA69" s="80">
        <v>61</v>
      </c>
    </row>
    <row r="70" spans="27:27" x14ac:dyDescent="0.2">
      <c r="AA70" s="80">
        <v>62</v>
      </c>
    </row>
    <row r="71" spans="27:27" x14ac:dyDescent="0.2">
      <c r="AA71" s="80">
        <v>63</v>
      </c>
    </row>
    <row r="72" spans="27:27" x14ac:dyDescent="0.2">
      <c r="AA72" s="80">
        <v>64</v>
      </c>
    </row>
    <row r="73" spans="27:27" x14ac:dyDescent="0.2">
      <c r="AA73" s="80">
        <v>65</v>
      </c>
    </row>
    <row r="74" spans="27:27" x14ac:dyDescent="0.2">
      <c r="AA74" s="80">
        <v>66</v>
      </c>
    </row>
    <row r="75" spans="27:27" x14ac:dyDescent="0.2">
      <c r="AA75" s="80">
        <v>67</v>
      </c>
    </row>
    <row r="76" spans="27:27" x14ac:dyDescent="0.2">
      <c r="AA76" s="80">
        <v>68</v>
      </c>
    </row>
    <row r="77" spans="27:27" x14ac:dyDescent="0.2">
      <c r="AA77" s="80">
        <v>69</v>
      </c>
    </row>
    <row r="78" spans="27:27" x14ac:dyDescent="0.2">
      <c r="AA78" s="80">
        <v>70</v>
      </c>
    </row>
    <row r="79" spans="27:27" x14ac:dyDescent="0.2">
      <c r="AA79" s="80">
        <v>71</v>
      </c>
    </row>
    <row r="80" spans="27:27" x14ac:dyDescent="0.2">
      <c r="AA80" s="80">
        <v>72</v>
      </c>
    </row>
    <row r="81" spans="27:27" x14ac:dyDescent="0.2">
      <c r="AA81" s="80">
        <v>73</v>
      </c>
    </row>
    <row r="82" spans="27:27" x14ac:dyDescent="0.2">
      <c r="AA82" s="80">
        <v>74</v>
      </c>
    </row>
    <row r="83" spans="27:27" x14ac:dyDescent="0.2">
      <c r="AA83" s="80">
        <v>75</v>
      </c>
    </row>
    <row r="84" spans="27:27" x14ac:dyDescent="0.2">
      <c r="AA84" s="80">
        <v>76</v>
      </c>
    </row>
    <row r="85" spans="27:27" x14ac:dyDescent="0.2">
      <c r="AA85" s="80">
        <v>77</v>
      </c>
    </row>
    <row r="86" spans="27:27" x14ac:dyDescent="0.2">
      <c r="AA86" s="80">
        <v>78</v>
      </c>
    </row>
    <row r="87" spans="27:27" x14ac:dyDescent="0.2">
      <c r="AA87" s="80">
        <v>79</v>
      </c>
    </row>
    <row r="88" spans="27:27" x14ac:dyDescent="0.2">
      <c r="AA88" s="80">
        <v>80</v>
      </c>
    </row>
    <row r="89" spans="27:27" x14ac:dyDescent="0.2">
      <c r="AA89" s="80">
        <v>81</v>
      </c>
    </row>
    <row r="90" spans="27:27" x14ac:dyDescent="0.2">
      <c r="AA90" s="80">
        <v>82</v>
      </c>
    </row>
    <row r="91" spans="27:27" x14ac:dyDescent="0.2">
      <c r="AA91" s="80">
        <v>83</v>
      </c>
    </row>
    <row r="92" spans="27:27" x14ac:dyDescent="0.2">
      <c r="AA92" s="80">
        <v>84</v>
      </c>
    </row>
    <row r="93" spans="27:27" x14ac:dyDescent="0.2">
      <c r="AA93" s="80">
        <v>85</v>
      </c>
    </row>
    <row r="94" spans="27:27" x14ac:dyDescent="0.2">
      <c r="AA94" s="80">
        <v>85</v>
      </c>
    </row>
    <row r="95" spans="27:27" x14ac:dyDescent="0.2">
      <c r="AA95" s="80">
        <v>86</v>
      </c>
    </row>
    <row r="96" spans="27:27" x14ac:dyDescent="0.2">
      <c r="AA96" s="80">
        <v>86</v>
      </c>
    </row>
    <row r="97" spans="27:27" x14ac:dyDescent="0.2">
      <c r="AA97" s="80">
        <v>87</v>
      </c>
    </row>
    <row r="98" spans="27:27" x14ac:dyDescent="0.2">
      <c r="AA98" s="80">
        <v>88</v>
      </c>
    </row>
    <row r="99" spans="27:27" x14ac:dyDescent="0.2">
      <c r="AA99" s="80">
        <v>89</v>
      </c>
    </row>
    <row r="100" spans="27:27" x14ac:dyDescent="0.2">
      <c r="AA100" s="80">
        <v>90</v>
      </c>
    </row>
    <row r="101" spans="27:27" x14ac:dyDescent="0.2">
      <c r="AA101" s="80">
        <v>91</v>
      </c>
    </row>
    <row r="102" spans="27:27" x14ac:dyDescent="0.2">
      <c r="AA102" s="80">
        <v>92</v>
      </c>
    </row>
    <row r="103" spans="27:27" x14ac:dyDescent="0.2">
      <c r="AA103" s="80">
        <v>93</v>
      </c>
    </row>
    <row r="104" spans="27:27" x14ac:dyDescent="0.2">
      <c r="AA104" s="80">
        <v>94</v>
      </c>
    </row>
    <row r="105" spans="27:27" x14ac:dyDescent="0.2">
      <c r="AA105" s="80">
        <v>95</v>
      </c>
    </row>
    <row r="106" spans="27:27" x14ac:dyDescent="0.2">
      <c r="AA106" s="80">
        <v>96</v>
      </c>
    </row>
    <row r="107" spans="27:27" x14ac:dyDescent="0.2">
      <c r="AA107" s="80">
        <v>97</v>
      </c>
    </row>
    <row r="108" spans="27:27" x14ac:dyDescent="0.2">
      <c r="AA108" s="80">
        <v>98</v>
      </c>
    </row>
    <row r="109" spans="27:27" x14ac:dyDescent="0.2">
      <c r="AA109" s="80">
        <v>99</v>
      </c>
    </row>
    <row r="110" spans="27:27" x14ac:dyDescent="0.2">
      <c r="AA110" s="80">
        <v>100</v>
      </c>
    </row>
    <row r="111" spans="27:27" x14ac:dyDescent="0.2">
      <c r="AA111" s="80">
        <v>101</v>
      </c>
    </row>
    <row r="112" spans="27:27" x14ac:dyDescent="0.2">
      <c r="AA112" s="80">
        <v>102</v>
      </c>
    </row>
    <row r="113" spans="27:27" x14ac:dyDescent="0.2">
      <c r="AA113" s="80">
        <v>103</v>
      </c>
    </row>
    <row r="114" spans="27:27" x14ac:dyDescent="0.2">
      <c r="AA114" s="80">
        <v>104</v>
      </c>
    </row>
    <row r="115" spans="27:27" x14ac:dyDescent="0.2">
      <c r="AA115" s="80">
        <v>105</v>
      </c>
    </row>
    <row r="116" spans="27:27" x14ac:dyDescent="0.2">
      <c r="AA116" s="80">
        <v>106</v>
      </c>
    </row>
    <row r="117" spans="27:27" x14ac:dyDescent="0.2">
      <c r="AA117" s="80">
        <v>107</v>
      </c>
    </row>
    <row r="118" spans="27:27" x14ac:dyDescent="0.2">
      <c r="AA118" s="80">
        <v>108</v>
      </c>
    </row>
    <row r="119" spans="27:27" x14ac:dyDescent="0.2">
      <c r="AA119" s="80">
        <v>109</v>
      </c>
    </row>
    <row r="120" spans="27:27" x14ac:dyDescent="0.2">
      <c r="AA120" s="80">
        <v>110</v>
      </c>
    </row>
    <row r="121" spans="27:27" x14ac:dyDescent="0.2">
      <c r="AA121" s="80">
        <v>111</v>
      </c>
    </row>
    <row r="122" spans="27:27" x14ac:dyDescent="0.2">
      <c r="AA122" s="80">
        <v>112</v>
      </c>
    </row>
    <row r="123" spans="27:27" x14ac:dyDescent="0.2">
      <c r="AA123" s="80">
        <v>113</v>
      </c>
    </row>
    <row r="124" spans="27:27" x14ac:dyDescent="0.2">
      <c r="AA124" s="80">
        <v>114</v>
      </c>
    </row>
    <row r="125" spans="27:27" x14ac:dyDescent="0.2">
      <c r="AA125" s="80">
        <v>115</v>
      </c>
    </row>
    <row r="126" spans="27:27" x14ac:dyDescent="0.2">
      <c r="AA126" s="80">
        <v>116</v>
      </c>
    </row>
    <row r="127" spans="27:27" x14ac:dyDescent="0.2">
      <c r="AA127" s="80">
        <v>117</v>
      </c>
    </row>
    <row r="128" spans="27:27" x14ac:dyDescent="0.2">
      <c r="AA128" s="80">
        <v>118</v>
      </c>
    </row>
    <row r="129" spans="27:27" x14ac:dyDescent="0.2">
      <c r="AA129" s="80">
        <v>119</v>
      </c>
    </row>
    <row r="130" spans="27:27" x14ac:dyDescent="0.2">
      <c r="AA130" s="80">
        <v>120</v>
      </c>
    </row>
    <row r="131" spans="27:27" x14ac:dyDescent="0.2">
      <c r="AA131" s="80">
        <v>121</v>
      </c>
    </row>
    <row r="132" spans="27:27" x14ac:dyDescent="0.2">
      <c r="AA132" s="80">
        <v>122</v>
      </c>
    </row>
    <row r="133" spans="27:27" x14ac:dyDescent="0.2">
      <c r="AA133" s="80">
        <v>123</v>
      </c>
    </row>
    <row r="134" spans="27:27" x14ac:dyDescent="0.2">
      <c r="AA134" s="80">
        <v>124</v>
      </c>
    </row>
    <row r="135" spans="27:27" x14ac:dyDescent="0.2">
      <c r="AA135" s="80">
        <v>125</v>
      </c>
    </row>
    <row r="136" spans="27:27" x14ac:dyDescent="0.2">
      <c r="AA136" s="80">
        <v>126</v>
      </c>
    </row>
    <row r="137" spans="27:27" x14ac:dyDescent="0.2">
      <c r="AA137" s="80">
        <v>127</v>
      </c>
    </row>
    <row r="138" spans="27:27" x14ac:dyDescent="0.2">
      <c r="AA138" s="80">
        <v>128</v>
      </c>
    </row>
    <row r="139" spans="27:27" x14ac:dyDescent="0.2">
      <c r="AA139" s="80">
        <v>129</v>
      </c>
    </row>
    <row r="140" spans="27:27" x14ac:dyDescent="0.2">
      <c r="AA140" s="80">
        <v>130</v>
      </c>
    </row>
  </sheetData>
  <sheetProtection algorithmName="SHA-512" hashValue="ns4pUCrbAP0PfTNUo3IQ5HfgdBoUPzLCE+EmFUUofB0hhHC5LKNaWylBjsVZj6Iz5sqVMvzrzedwbQc6aBNE1g==" saltValue="idFqKal1CV0zc0oAV2xQ9A==" spinCount="100000" sheet="1" objects="1" scenarios="1"/>
  <mergeCells count="19">
    <mergeCell ref="A33:C39"/>
    <mergeCell ref="C52:C53"/>
    <mergeCell ref="C48:C49"/>
    <mergeCell ref="C40:C41"/>
    <mergeCell ref="C44:C45"/>
    <mergeCell ref="A40:B41"/>
    <mergeCell ref="A44:B45"/>
    <mergeCell ref="A48:B49"/>
    <mergeCell ref="A52:B53"/>
    <mergeCell ref="G62:J64"/>
    <mergeCell ref="H56:J58"/>
    <mergeCell ref="E56:G58"/>
    <mergeCell ref="W33:Y33"/>
    <mergeCell ref="W39:X40"/>
    <mergeCell ref="W42:X43"/>
    <mergeCell ref="I33:J33"/>
    <mergeCell ref="W34:X37"/>
    <mergeCell ref="W45:Y47"/>
    <mergeCell ref="W49:Y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zoomScaleNormal="100" zoomScaleSheetLayoutView="115" workbookViewId="0">
      <selection activeCell="B51" sqref="B51:J51"/>
    </sheetView>
  </sheetViews>
  <sheetFormatPr defaultColWidth="9.140625" defaultRowHeight="12.75" x14ac:dyDescent="0.2"/>
  <cols>
    <col min="1" max="1" width="2.42578125" style="39" customWidth="1"/>
    <col min="2" max="3" width="9.140625" style="22"/>
    <col min="4" max="4" width="6.5703125" style="22" customWidth="1"/>
    <col min="5" max="5" width="9.5703125" style="22" customWidth="1"/>
    <col min="6" max="6" width="19.85546875" style="22" customWidth="1"/>
    <col min="7" max="7" width="7" style="22" customWidth="1"/>
    <col min="8" max="8" width="19" style="22" customWidth="1"/>
    <col min="9" max="9" width="9.42578125" style="22" customWidth="1"/>
    <col min="10" max="10" width="14.5703125" style="21" customWidth="1"/>
    <col min="11" max="11" width="1.5703125" style="16" customWidth="1"/>
    <col min="12" max="12" width="5.7109375" style="22" customWidth="1"/>
    <col min="13" max="16384" width="9.140625" style="16"/>
  </cols>
  <sheetData>
    <row r="1" spans="1:14" x14ac:dyDescent="0.2">
      <c r="A1" s="16"/>
      <c r="B1" s="16"/>
      <c r="C1" s="16"/>
      <c r="D1" s="20"/>
      <c r="E1" s="12"/>
      <c r="F1" s="12" t="s">
        <v>0</v>
      </c>
      <c r="G1" s="12"/>
      <c r="H1" s="13"/>
      <c r="I1" s="14"/>
      <c r="K1" s="14"/>
      <c r="L1" s="14"/>
      <c r="M1" s="14"/>
      <c r="N1" s="15" t="s">
        <v>194</v>
      </c>
    </row>
    <row r="2" spans="1:14" x14ac:dyDescent="0.2">
      <c r="A2" s="16"/>
      <c r="B2" s="16"/>
      <c r="C2" s="16"/>
      <c r="D2" s="20"/>
      <c r="E2" s="12"/>
      <c r="F2" s="12" t="s">
        <v>1</v>
      </c>
      <c r="G2" s="12"/>
      <c r="H2" s="16"/>
      <c r="I2" s="18" t="s">
        <v>389</v>
      </c>
      <c r="J2" s="15">
        <f>Summary!B1</f>
        <v>43</v>
      </c>
      <c r="K2" s="14"/>
      <c r="L2" s="14"/>
    </row>
    <row r="3" spans="1:14" x14ac:dyDescent="0.2">
      <c r="A3" s="16"/>
      <c r="B3" s="16"/>
      <c r="C3" s="16"/>
      <c r="D3" s="20"/>
      <c r="E3" s="12"/>
      <c r="F3" s="12" t="str">
        <f>Summary!B3</f>
        <v>2024-2025</v>
      </c>
      <c r="G3" s="12"/>
      <c r="H3" s="13"/>
      <c r="I3" s="15"/>
      <c r="L3" s="16"/>
      <c r="N3" s="17"/>
    </row>
    <row r="4" spans="1:14" ht="9" customHeight="1" thickBot="1" x14ac:dyDescent="0.25">
      <c r="A4" s="16"/>
      <c r="B4" s="16"/>
      <c r="C4" s="16"/>
      <c r="D4" s="20"/>
      <c r="E4" s="12"/>
      <c r="G4" s="16"/>
      <c r="H4" s="18"/>
      <c r="I4" s="12"/>
      <c r="L4" s="16"/>
      <c r="N4" s="17"/>
    </row>
    <row r="5" spans="1:14" ht="66" customHeight="1" x14ac:dyDescent="0.2">
      <c r="A5" s="23"/>
      <c r="B5" s="206" t="s">
        <v>390</v>
      </c>
      <c r="C5" s="207"/>
      <c r="D5" s="207"/>
      <c r="E5" s="207"/>
      <c r="F5" s="207"/>
      <c r="G5" s="207"/>
      <c r="H5" s="207"/>
      <c r="I5" s="207"/>
      <c r="J5" s="207"/>
      <c r="K5" s="208"/>
      <c r="L5" s="16"/>
    </row>
    <row r="6" spans="1:14" ht="13.5" customHeight="1" thickBot="1" x14ac:dyDescent="0.25">
      <c r="A6" s="24"/>
      <c r="B6" s="209" t="s">
        <v>197</v>
      </c>
      <c r="C6" s="210"/>
      <c r="D6" s="210"/>
      <c r="E6" s="210"/>
      <c r="F6" s="210"/>
      <c r="G6" s="210"/>
      <c r="H6" s="210"/>
      <c r="I6" s="210"/>
      <c r="J6" s="210"/>
      <c r="K6" s="211"/>
      <c r="L6" s="16"/>
    </row>
    <row r="7" spans="1:14" ht="6.75" customHeight="1" x14ac:dyDescent="0.2">
      <c r="A7" s="24"/>
      <c r="B7" s="25"/>
      <c r="C7" s="25"/>
      <c r="D7" s="25"/>
      <c r="E7" s="25"/>
      <c r="F7" s="25"/>
      <c r="G7" s="25"/>
      <c r="H7" s="25"/>
      <c r="I7" s="25"/>
      <c r="J7" s="25"/>
      <c r="L7" s="16"/>
    </row>
    <row r="8" spans="1:14" ht="15" x14ac:dyDescent="0.35">
      <c r="A8" s="23"/>
      <c r="J8" s="26" t="s">
        <v>212</v>
      </c>
    </row>
    <row r="9" spans="1:14" ht="13.5" thickBot="1" x14ac:dyDescent="0.25">
      <c r="A9" s="27"/>
      <c r="B9" s="28" t="s">
        <v>196</v>
      </c>
      <c r="C9" s="29"/>
      <c r="D9" s="29"/>
      <c r="E9" s="29"/>
      <c r="F9" s="29"/>
      <c r="G9" s="29"/>
      <c r="H9" s="29"/>
      <c r="I9" s="30" t="s">
        <v>194</v>
      </c>
      <c r="J9" s="31">
        <f>Summary!N7</f>
        <v>37267.119999999995</v>
      </c>
      <c r="L9" s="16"/>
    </row>
    <row r="10" spans="1:14" ht="83.25" customHeight="1" thickBot="1" x14ac:dyDescent="0.25">
      <c r="A10" s="32"/>
      <c r="B10" s="203" t="s">
        <v>407</v>
      </c>
      <c r="C10" s="204"/>
      <c r="D10" s="204"/>
      <c r="E10" s="204"/>
      <c r="F10" s="204"/>
      <c r="G10" s="204"/>
      <c r="H10" s="204"/>
      <c r="I10" s="204"/>
      <c r="J10" s="205"/>
    </row>
    <row r="11" spans="1:14" ht="7.5" customHeight="1" x14ac:dyDescent="0.2">
      <c r="A11" s="32"/>
      <c r="B11" s="29"/>
      <c r="C11" s="29"/>
      <c r="D11" s="29"/>
      <c r="E11" s="29"/>
      <c r="F11" s="29"/>
      <c r="G11" s="29"/>
      <c r="H11" s="29"/>
      <c r="I11" s="29"/>
      <c r="J11" s="33"/>
    </row>
    <row r="12" spans="1:14" ht="13.5" thickBot="1" x14ac:dyDescent="0.25">
      <c r="A12" s="27"/>
      <c r="B12" s="28" t="s">
        <v>116</v>
      </c>
      <c r="C12" s="29"/>
      <c r="D12" s="29"/>
      <c r="E12" s="29"/>
      <c r="F12" s="29"/>
      <c r="G12" s="29"/>
      <c r="H12" s="29"/>
      <c r="I12" s="28" t="s">
        <v>194</v>
      </c>
      <c r="J12" s="34">
        <f>Summary!N8-Summary!N16</f>
        <v>0</v>
      </c>
      <c r="L12" s="16"/>
    </row>
    <row r="13" spans="1:14" ht="83.25" customHeight="1" thickBot="1" x14ac:dyDescent="0.25">
      <c r="A13" s="32"/>
      <c r="B13" s="203" t="s">
        <v>408</v>
      </c>
      <c r="C13" s="204"/>
      <c r="D13" s="204"/>
      <c r="E13" s="204"/>
      <c r="F13" s="204"/>
      <c r="G13" s="204"/>
      <c r="H13" s="204"/>
      <c r="I13" s="204"/>
      <c r="J13" s="205"/>
      <c r="M13" s="16" t="s">
        <v>194</v>
      </c>
    </row>
    <row r="14" spans="1:14" ht="7.5" customHeight="1" x14ac:dyDescent="0.2">
      <c r="A14" s="32"/>
      <c r="B14" s="29"/>
      <c r="C14" s="29"/>
      <c r="D14" s="29"/>
      <c r="E14" s="29"/>
      <c r="F14" s="29"/>
      <c r="G14" s="29"/>
      <c r="H14" s="29"/>
      <c r="I14" s="29"/>
      <c r="J14" s="33"/>
    </row>
    <row r="15" spans="1:14" ht="13.5" thickBot="1" x14ac:dyDescent="0.25">
      <c r="A15" s="27"/>
      <c r="B15" s="28" t="s">
        <v>123</v>
      </c>
      <c r="C15" s="29"/>
      <c r="D15" s="29"/>
      <c r="E15" s="29"/>
      <c r="F15" s="29"/>
      <c r="G15" s="29"/>
      <c r="H15" s="29"/>
      <c r="I15" s="28" t="s">
        <v>194</v>
      </c>
      <c r="J15" s="34">
        <f>Summary!N9-Summary!N17</f>
        <v>0</v>
      </c>
      <c r="L15" s="16"/>
    </row>
    <row r="16" spans="1:14" ht="83.25" customHeight="1" thickBot="1" x14ac:dyDescent="0.25">
      <c r="A16" s="32"/>
      <c r="B16" s="203" t="s">
        <v>409</v>
      </c>
      <c r="C16" s="204"/>
      <c r="D16" s="204"/>
      <c r="E16" s="204"/>
      <c r="F16" s="204"/>
      <c r="G16" s="204"/>
      <c r="H16" s="204"/>
      <c r="I16" s="204"/>
      <c r="J16" s="205"/>
      <c r="L16" s="23"/>
    </row>
    <row r="17" spans="1:20" ht="7.5" customHeight="1" x14ac:dyDescent="0.2">
      <c r="A17" s="32"/>
      <c r="B17" s="35"/>
      <c r="C17" s="29"/>
      <c r="D17" s="29"/>
      <c r="E17" s="29"/>
      <c r="F17" s="29"/>
      <c r="G17" s="29"/>
      <c r="H17" s="29"/>
      <c r="I17" s="29"/>
      <c r="J17" s="33"/>
    </row>
    <row r="18" spans="1:20" ht="7.5" customHeight="1" x14ac:dyDescent="0.2">
      <c r="A18" s="32"/>
      <c r="B18" s="29"/>
      <c r="C18" s="29"/>
      <c r="D18" s="29"/>
      <c r="E18" s="29"/>
      <c r="F18" s="29"/>
      <c r="G18" s="29"/>
      <c r="H18" s="29"/>
      <c r="I18" s="29"/>
      <c r="J18" s="33"/>
    </row>
    <row r="19" spans="1:20" ht="13.5" thickBot="1" x14ac:dyDescent="0.25">
      <c r="A19" s="27"/>
      <c r="B19" s="28" t="s">
        <v>124</v>
      </c>
      <c r="C19" s="29"/>
      <c r="D19" s="29"/>
      <c r="E19" s="29"/>
      <c r="F19" s="29"/>
      <c r="G19" s="29"/>
      <c r="H19" s="29"/>
      <c r="I19" s="28" t="s">
        <v>194</v>
      </c>
      <c r="J19" s="34">
        <f>Summary!N11-Summary!N18</f>
        <v>0</v>
      </c>
      <c r="L19" s="16"/>
    </row>
    <row r="20" spans="1:20" ht="83.25" customHeight="1" thickBot="1" x14ac:dyDescent="0.25">
      <c r="A20" s="32"/>
      <c r="B20" s="203" t="s">
        <v>410</v>
      </c>
      <c r="C20" s="204"/>
      <c r="D20" s="204"/>
      <c r="E20" s="204"/>
      <c r="F20" s="204"/>
      <c r="G20" s="204"/>
      <c r="H20" s="204"/>
      <c r="I20" s="204"/>
      <c r="J20" s="205"/>
      <c r="L20" s="23"/>
    </row>
    <row r="21" spans="1:20" ht="7.5" customHeight="1" x14ac:dyDescent="0.2">
      <c r="A21" s="32"/>
      <c r="B21" s="35"/>
      <c r="C21" s="29"/>
      <c r="D21" s="29"/>
      <c r="E21" s="29"/>
      <c r="F21" s="29"/>
      <c r="G21" s="29"/>
      <c r="H21" s="29"/>
      <c r="I21" s="29"/>
      <c r="J21" s="33"/>
      <c r="L21" s="36"/>
      <c r="M21" s="36"/>
      <c r="N21" s="36"/>
      <c r="O21" s="36"/>
      <c r="P21" s="36"/>
      <c r="Q21" s="36"/>
      <c r="R21" s="36"/>
      <c r="S21" s="36"/>
      <c r="T21" s="36"/>
    </row>
    <row r="22" spans="1:20" ht="7.5" customHeight="1" x14ac:dyDescent="0.2">
      <c r="A22" s="23"/>
      <c r="J22" s="37"/>
    </row>
    <row r="23" spans="1:20" ht="13.5" thickBot="1" x14ac:dyDescent="0.25">
      <c r="A23" s="38" t="s">
        <v>194</v>
      </c>
      <c r="B23" s="28" t="s">
        <v>387</v>
      </c>
      <c r="C23" s="29"/>
      <c r="D23" s="29"/>
      <c r="E23" s="29"/>
      <c r="F23" s="29"/>
      <c r="G23" s="29"/>
      <c r="H23" s="29"/>
      <c r="I23" s="29"/>
      <c r="J23" s="28">
        <f>Summary!N19</f>
        <v>2320</v>
      </c>
    </row>
    <row r="24" spans="1:20" ht="77.25" customHeight="1" thickBot="1" x14ac:dyDescent="0.25">
      <c r="B24" s="203" t="s">
        <v>411</v>
      </c>
      <c r="C24" s="204"/>
      <c r="D24" s="204"/>
      <c r="E24" s="204"/>
      <c r="F24" s="204"/>
      <c r="G24" s="204"/>
      <c r="H24" s="204"/>
      <c r="I24" s="204"/>
      <c r="J24" s="205"/>
    </row>
    <row r="25" spans="1:20" ht="7.5" customHeight="1" x14ac:dyDescent="0.2">
      <c r="B25" s="29"/>
      <c r="C25" s="29"/>
      <c r="D25" s="29"/>
      <c r="E25" s="29"/>
      <c r="F25" s="29"/>
      <c r="G25" s="29"/>
      <c r="H25" s="29"/>
      <c r="I25" s="29"/>
      <c r="J25" s="29"/>
    </row>
    <row r="26" spans="1:20" ht="13.5" thickBot="1" x14ac:dyDescent="0.25">
      <c r="B26" s="28" t="s">
        <v>388</v>
      </c>
      <c r="C26" s="29"/>
      <c r="D26" s="29"/>
      <c r="E26" s="29"/>
      <c r="F26" s="29"/>
      <c r="G26" s="29"/>
      <c r="H26" s="29"/>
      <c r="I26" s="29"/>
      <c r="J26" s="28">
        <f>Summary!N22</f>
        <v>2180.98</v>
      </c>
    </row>
    <row r="27" spans="1:20" ht="77.25" customHeight="1" thickBot="1" x14ac:dyDescent="0.25">
      <c r="B27" s="203" t="s">
        <v>412</v>
      </c>
      <c r="C27" s="204"/>
      <c r="D27" s="204"/>
      <c r="E27" s="204"/>
      <c r="F27" s="204"/>
      <c r="G27" s="204"/>
      <c r="H27" s="204"/>
      <c r="I27" s="204"/>
      <c r="J27" s="205"/>
    </row>
    <row r="28" spans="1:20" ht="7.5" customHeight="1" x14ac:dyDescent="0.2">
      <c r="B28" s="29"/>
      <c r="C28" s="29"/>
      <c r="D28" s="29"/>
      <c r="E28" s="29"/>
      <c r="F28" s="29"/>
      <c r="G28" s="29"/>
      <c r="H28" s="29"/>
      <c r="I28" s="29"/>
      <c r="J28" s="29"/>
    </row>
    <row r="29" spans="1:20" ht="13.5" thickBot="1" x14ac:dyDescent="0.25">
      <c r="B29" s="28" t="s">
        <v>374</v>
      </c>
      <c r="C29" s="29"/>
      <c r="D29" s="29"/>
      <c r="E29" s="29"/>
      <c r="F29" s="29"/>
      <c r="G29" s="29"/>
      <c r="H29" s="29"/>
      <c r="I29" s="29"/>
      <c r="J29" s="28">
        <f>Summary!N21</f>
        <v>5590</v>
      </c>
    </row>
    <row r="30" spans="1:20" ht="77.25" customHeight="1" thickBot="1" x14ac:dyDescent="0.25">
      <c r="B30" s="203" t="s">
        <v>413</v>
      </c>
      <c r="C30" s="204"/>
      <c r="D30" s="204"/>
      <c r="E30" s="204"/>
      <c r="F30" s="204"/>
      <c r="G30" s="204"/>
      <c r="H30" s="204"/>
      <c r="I30" s="204"/>
      <c r="J30" s="205"/>
    </row>
    <row r="31" spans="1:20" ht="7.5" customHeight="1" x14ac:dyDescent="0.2">
      <c r="B31" s="29"/>
      <c r="C31" s="29"/>
      <c r="D31" s="29"/>
      <c r="E31" s="29"/>
      <c r="F31" s="29"/>
      <c r="G31" s="29"/>
      <c r="H31" s="29"/>
      <c r="I31" s="29"/>
      <c r="J31" s="29"/>
    </row>
    <row r="32" spans="1:20" ht="13.5" thickBot="1" x14ac:dyDescent="0.25">
      <c r="B32" s="28" t="s">
        <v>376</v>
      </c>
      <c r="C32" s="29"/>
      <c r="D32" s="29"/>
      <c r="E32" s="29"/>
      <c r="F32" s="29"/>
      <c r="G32" s="29"/>
      <c r="H32" s="29"/>
      <c r="I32" s="29"/>
      <c r="J32" s="28">
        <f>Summary!N20</f>
        <v>3950</v>
      </c>
    </row>
    <row r="33" spans="2:10" ht="77.25" customHeight="1" thickBot="1" x14ac:dyDescent="0.25">
      <c r="B33" s="203" t="s">
        <v>414</v>
      </c>
      <c r="C33" s="204"/>
      <c r="D33" s="204"/>
      <c r="E33" s="204"/>
      <c r="F33" s="204"/>
      <c r="G33" s="204"/>
      <c r="H33" s="204"/>
      <c r="I33" s="204"/>
      <c r="J33" s="205"/>
    </row>
    <row r="34" spans="2:10" ht="7.5" customHeight="1" x14ac:dyDescent="0.2">
      <c r="B34" s="29"/>
      <c r="C34" s="29"/>
      <c r="D34" s="29"/>
      <c r="E34" s="29"/>
      <c r="F34" s="29"/>
      <c r="G34" s="29"/>
      <c r="H34" s="29"/>
      <c r="I34" s="29"/>
      <c r="J34" s="29"/>
    </row>
    <row r="35" spans="2:10" ht="13.5" thickBot="1" x14ac:dyDescent="0.25">
      <c r="B35" s="28" t="s">
        <v>208</v>
      </c>
      <c r="C35" s="29"/>
      <c r="D35" s="29"/>
      <c r="E35" s="29"/>
      <c r="F35" s="29"/>
      <c r="G35" s="29"/>
      <c r="H35" s="29"/>
      <c r="I35" s="29"/>
      <c r="J35" s="28">
        <f>'Education and Training'!O94</f>
        <v>-1036</v>
      </c>
    </row>
    <row r="36" spans="2:10" ht="77.25" customHeight="1" thickBot="1" x14ac:dyDescent="0.25">
      <c r="B36" s="203" t="s">
        <v>415</v>
      </c>
      <c r="C36" s="204"/>
      <c r="D36" s="204"/>
      <c r="E36" s="204"/>
      <c r="F36" s="204"/>
      <c r="G36" s="204"/>
      <c r="H36" s="204"/>
      <c r="I36" s="204"/>
      <c r="J36" s="205"/>
    </row>
    <row r="37" spans="2:10" ht="7.5" customHeight="1" x14ac:dyDescent="0.2">
      <c r="B37" s="29"/>
      <c r="C37" s="29"/>
      <c r="D37" s="29"/>
      <c r="E37" s="29"/>
      <c r="F37" s="29"/>
      <c r="G37" s="29"/>
      <c r="H37" s="29"/>
      <c r="I37" s="29"/>
      <c r="J37" s="29"/>
    </row>
    <row r="38" spans="2:10" ht="13.5" thickBot="1" x14ac:dyDescent="0.25">
      <c r="B38" s="28" t="s">
        <v>209</v>
      </c>
      <c r="C38" s="29"/>
      <c r="D38" s="29"/>
      <c r="E38" s="29"/>
      <c r="F38" s="29"/>
      <c r="G38" s="29"/>
      <c r="H38" s="29"/>
      <c r="I38" s="29"/>
      <c r="J38" s="28">
        <f>'Speech Contest'!O55</f>
        <v>-1568</v>
      </c>
    </row>
    <row r="39" spans="2:10" ht="77.25" customHeight="1" thickBot="1" x14ac:dyDescent="0.25">
      <c r="B39" s="203" t="s">
        <v>416</v>
      </c>
      <c r="C39" s="204"/>
      <c r="D39" s="204"/>
      <c r="E39" s="204"/>
      <c r="F39" s="204"/>
      <c r="G39" s="204"/>
      <c r="H39" s="204"/>
      <c r="I39" s="204"/>
      <c r="J39" s="205"/>
    </row>
    <row r="40" spans="2:10" ht="7.5" customHeight="1" x14ac:dyDescent="0.2">
      <c r="B40" s="29"/>
      <c r="C40" s="29"/>
      <c r="D40" s="29"/>
      <c r="E40" s="29"/>
      <c r="F40" s="29"/>
      <c r="G40" s="29"/>
      <c r="H40" s="29"/>
      <c r="I40" s="29"/>
      <c r="J40" s="29"/>
    </row>
    <row r="41" spans="2:10" ht="13.5" thickBot="1" x14ac:dyDescent="0.25">
      <c r="B41" s="28" t="s">
        <v>210</v>
      </c>
      <c r="C41" s="29"/>
      <c r="D41" s="29"/>
      <c r="E41" s="29"/>
      <c r="F41" s="29"/>
      <c r="G41" s="29"/>
      <c r="H41" s="29"/>
      <c r="I41" s="29"/>
      <c r="J41" s="28">
        <f>Summary!N25</f>
        <v>3625</v>
      </c>
    </row>
    <row r="42" spans="2:10" ht="77.25" customHeight="1" thickBot="1" x14ac:dyDescent="0.25">
      <c r="B42" s="203" t="s">
        <v>417</v>
      </c>
      <c r="C42" s="204"/>
      <c r="D42" s="204"/>
      <c r="E42" s="204"/>
      <c r="F42" s="204"/>
      <c r="G42" s="204"/>
      <c r="H42" s="204"/>
      <c r="I42" s="204"/>
      <c r="J42" s="205"/>
    </row>
    <row r="43" spans="2:10" ht="7.5" customHeight="1" x14ac:dyDescent="0.2">
      <c r="B43" s="29"/>
      <c r="C43" s="29"/>
      <c r="D43" s="29"/>
      <c r="E43" s="29"/>
      <c r="F43" s="29"/>
      <c r="G43" s="29"/>
      <c r="H43" s="29"/>
      <c r="I43" s="29"/>
      <c r="J43" s="29"/>
    </row>
    <row r="44" spans="2:10" ht="13.5" thickBot="1" x14ac:dyDescent="0.25">
      <c r="B44" s="28" t="s">
        <v>378</v>
      </c>
      <c r="C44" s="29"/>
      <c r="D44" s="29"/>
      <c r="E44" s="29"/>
      <c r="F44" s="29"/>
      <c r="G44" s="29"/>
      <c r="H44" s="29"/>
      <c r="I44" s="29"/>
      <c r="J44" s="28">
        <f>Summary!N26</f>
        <v>3400</v>
      </c>
    </row>
    <row r="45" spans="2:10" ht="77.25" customHeight="1" thickBot="1" x14ac:dyDescent="0.25">
      <c r="B45" s="203" t="s">
        <v>418</v>
      </c>
      <c r="C45" s="204"/>
      <c r="D45" s="204"/>
      <c r="E45" s="204"/>
      <c r="F45" s="204"/>
      <c r="G45" s="204"/>
      <c r="H45" s="204"/>
      <c r="I45" s="204"/>
      <c r="J45" s="205"/>
    </row>
    <row r="46" spans="2:10" ht="7.5" customHeight="1" x14ac:dyDescent="0.2">
      <c r="B46" s="29"/>
      <c r="C46" s="29"/>
      <c r="D46" s="29"/>
      <c r="E46" s="29"/>
      <c r="F46" s="29"/>
      <c r="G46" s="29"/>
      <c r="H46" s="29"/>
      <c r="I46" s="29"/>
      <c r="J46" s="29"/>
    </row>
    <row r="47" spans="2:10" ht="13.5" thickBot="1" x14ac:dyDescent="0.25">
      <c r="B47" s="28" t="s">
        <v>211</v>
      </c>
      <c r="C47" s="29"/>
      <c r="D47" s="29"/>
      <c r="E47" s="29"/>
      <c r="F47" s="29"/>
      <c r="G47" s="29"/>
      <c r="H47" s="29"/>
      <c r="I47" s="29"/>
      <c r="J47" s="28">
        <f>Summary!N27</f>
        <v>6210</v>
      </c>
    </row>
    <row r="48" spans="2:10" ht="77.25" customHeight="1" thickBot="1" x14ac:dyDescent="0.25">
      <c r="B48" s="203" t="s">
        <v>419</v>
      </c>
      <c r="C48" s="204"/>
      <c r="D48" s="204"/>
      <c r="E48" s="204"/>
      <c r="F48" s="204"/>
      <c r="G48" s="204"/>
      <c r="H48" s="204"/>
      <c r="I48" s="204"/>
      <c r="J48" s="205"/>
    </row>
    <row r="49" spans="2:10" ht="12.75" customHeight="1" x14ac:dyDescent="0.2">
      <c r="B49" s="154"/>
      <c r="C49" s="154"/>
      <c r="D49" s="154"/>
      <c r="E49" s="154"/>
      <c r="F49" s="154"/>
      <c r="G49" s="154"/>
      <c r="H49" s="154"/>
      <c r="I49" s="154"/>
      <c r="J49" s="154"/>
    </row>
    <row r="50" spans="2:10" ht="13.5" thickBot="1" x14ac:dyDescent="0.25">
      <c r="B50" s="28" t="s">
        <v>377</v>
      </c>
      <c r="C50" s="29"/>
      <c r="D50" s="29"/>
      <c r="E50" s="29"/>
      <c r="F50" s="29"/>
      <c r="G50" s="29"/>
      <c r="H50" s="29"/>
      <c r="I50" s="29"/>
      <c r="J50" s="28">
        <f>Summary!N28</f>
        <v>5467.2</v>
      </c>
    </row>
    <row r="51" spans="2:10" ht="77.25" customHeight="1" thickBot="1" x14ac:dyDescent="0.25">
      <c r="B51" s="203" t="s">
        <v>420</v>
      </c>
      <c r="C51" s="204"/>
      <c r="D51" s="204"/>
      <c r="E51" s="204"/>
      <c r="F51" s="204"/>
      <c r="G51" s="204"/>
      <c r="H51" s="204"/>
      <c r="I51" s="204"/>
      <c r="J51" s="205"/>
    </row>
    <row r="52" spans="2:10" ht="7.5" customHeight="1" x14ac:dyDescent="0.2">
      <c r="B52" s="29"/>
      <c r="C52" s="29"/>
      <c r="D52" s="29"/>
      <c r="E52" s="29"/>
      <c r="F52" s="29"/>
      <c r="G52" s="29"/>
      <c r="H52" s="29"/>
      <c r="I52" s="29"/>
      <c r="J52" s="29"/>
    </row>
    <row r="58" spans="2:10" ht="12.75" customHeight="1" x14ac:dyDescent="0.2"/>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N7" sqref="N7"/>
    </sheetView>
  </sheetViews>
  <sheetFormatPr defaultColWidth="9.140625" defaultRowHeight="15" x14ac:dyDescent="0.2"/>
  <cols>
    <col min="1" max="1" width="11.140625" style="7" customWidth="1"/>
    <col min="2" max="2" width="52" style="7" customWidth="1"/>
    <col min="3" max="14" width="13.28515625" style="7" customWidth="1"/>
    <col min="15" max="15" width="14.42578125" style="7" customWidth="1"/>
    <col min="16" max="23" width="9.140625" style="7"/>
    <col min="24" max="24" width="9.140625" style="7" customWidth="1"/>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6" width="11" style="7" hidden="1" customWidth="1"/>
    <col min="47" max="49" width="0" style="7" hidden="1" customWidth="1"/>
    <col min="50"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Summary!B3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6.5" thickBot="1" x14ac:dyDescent="0.3">
      <c r="A7" s="7">
        <v>6005</v>
      </c>
      <c r="B7" s="6" t="str">
        <f>IF(ISTEXT(VLOOKUP(A7,'Chart of Accounts'!$B$5:$C$50,2,FALSE)),VLOOKUP(A7,'Chart of Accounts'!$B$5:$C$50,2,FALSE),"")</f>
        <v>Membership Dues Allocation</v>
      </c>
      <c r="C7" s="119">
        <v>500.72</v>
      </c>
      <c r="D7" s="119">
        <v>1425.64</v>
      </c>
      <c r="E7" s="119">
        <v>12302.73</v>
      </c>
      <c r="F7" s="119">
        <v>2546.79</v>
      </c>
      <c r="G7" s="119">
        <v>838.02</v>
      </c>
      <c r="H7" s="119">
        <v>551.19000000000005</v>
      </c>
      <c r="I7" s="119">
        <v>689.17</v>
      </c>
      <c r="J7" s="119">
        <v>2206.29</v>
      </c>
      <c r="K7" s="119">
        <v>11438.02</v>
      </c>
      <c r="L7" s="119">
        <v>2253.71</v>
      </c>
      <c r="M7" s="119">
        <v>923.99</v>
      </c>
      <c r="N7" s="119">
        <v>1590.85</v>
      </c>
      <c r="O7" s="8">
        <f>SUM(C7:N7)</f>
        <v>37267.119999999995</v>
      </c>
      <c r="AA7" s="7" t="s">
        <v>190</v>
      </c>
      <c r="AB7" s="7" t="str">
        <f>IF(A7="","",A7&amp;"-000000")</f>
        <v>6005-000000</v>
      </c>
      <c r="AC7" s="7">
        <v>100</v>
      </c>
      <c r="AD7" s="7" t="str">
        <f>IF(LEN(O1)=3,O1,IF(LEN(O1)=2,0&amp;O1,IF(LEN(O1)=1,0&amp;0&amp;O1,"ERROR")))</f>
        <v>043</v>
      </c>
      <c r="AG7" s="7">
        <v>110</v>
      </c>
      <c r="AH7" s="7" t="str">
        <f>Summary!$B$2</f>
        <v>USD</v>
      </c>
      <c r="AI7" s="70">
        <f>IF(C7="",0,C7)</f>
        <v>500.72</v>
      </c>
      <c r="AJ7" s="70">
        <f t="shared" ref="AJ7:AT7" si="0">IF(D7="",0,D7)</f>
        <v>1425.64</v>
      </c>
      <c r="AK7" s="70">
        <f t="shared" si="0"/>
        <v>12302.73</v>
      </c>
      <c r="AL7" s="70">
        <f>IF(F7="",0,F7)</f>
        <v>2546.79</v>
      </c>
      <c r="AM7" s="70">
        <f>IF(G7="",0,G7)</f>
        <v>838.02</v>
      </c>
      <c r="AN7" s="70">
        <f t="shared" si="0"/>
        <v>551.19000000000005</v>
      </c>
      <c r="AO7" s="70">
        <f t="shared" si="0"/>
        <v>689.17</v>
      </c>
      <c r="AP7" s="70">
        <f t="shared" si="0"/>
        <v>2206.29</v>
      </c>
      <c r="AQ7" s="70">
        <f t="shared" si="0"/>
        <v>11438.02</v>
      </c>
      <c r="AR7" s="70">
        <f t="shared" si="0"/>
        <v>2253.71</v>
      </c>
      <c r="AS7" s="70">
        <f t="shared" si="0"/>
        <v>923.99</v>
      </c>
      <c r="AT7" s="70">
        <f t="shared" si="0"/>
        <v>1590.85</v>
      </c>
    </row>
    <row r="8" spans="1:46" ht="15.75" thickTop="1" x14ac:dyDescent="0.2"/>
    <row r="13" spans="1:46" x14ac:dyDescent="0.2">
      <c r="C13" s="7" t="s">
        <v>260</v>
      </c>
    </row>
  </sheetData>
  <sheetProtection algorithmName="SHA-512" hashValue="Wvk5wlvW/CoYafhkLe/1gKFh3zMEcngGfYPdU7zP9E3D0mdSjLzt5P7ai3JTdvxC6PJtQYzPdpvLCUhDMsI6rg==" saltValue="ZjeSoJY0E4q+vRQgRzr/8Q=="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3D0F-4C7F-4CD2-BC5F-8598A20A5292}">
  <dimension ref="A1:AV16"/>
  <sheetViews>
    <sheetView zoomScale="50" zoomScaleNormal="50" workbookViewId="0">
      <selection activeCell="C9" sqref="C9"/>
    </sheetView>
  </sheetViews>
  <sheetFormatPr defaultColWidth="9.140625" defaultRowHeight="15" x14ac:dyDescent="0.2"/>
  <cols>
    <col min="1" max="1" width="12.85546875" style="7" customWidth="1"/>
    <col min="2" max="2" width="35.85546875" style="7" customWidth="1"/>
    <col min="3" max="15" width="18.140625" style="7" customWidth="1"/>
    <col min="16" max="19" width="9.140625" style="7"/>
    <col min="20" max="24" width="9.140625" style="7" customWidth="1"/>
    <col min="25"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48" width="9.140625" style="7" hidden="1" customWidth="1"/>
    <col min="49" max="16384" width="9.140625" style="7"/>
  </cols>
  <sheetData>
    <row r="1" spans="1:47" ht="15.75" x14ac:dyDescent="0.25">
      <c r="A1" s="6"/>
      <c r="G1" s="50" t="s">
        <v>0</v>
      </c>
      <c r="N1" s="51" t="s">
        <v>2</v>
      </c>
      <c r="O1" s="51">
        <f>Summary!B1</f>
        <v>43</v>
      </c>
    </row>
    <row r="2" spans="1:47" ht="15.75" x14ac:dyDescent="0.25">
      <c r="A2" s="6"/>
      <c r="G2" s="50" t="s">
        <v>1</v>
      </c>
    </row>
    <row r="3" spans="1:47" ht="15.75" x14ac:dyDescent="0.25">
      <c r="G3" s="50" t="str">
        <f>Fundraising!G3</f>
        <v>2024-2025</v>
      </c>
    </row>
    <row r="4" spans="1:47" ht="10.5" customHeight="1" thickBot="1" x14ac:dyDescent="0.3">
      <c r="G4" s="50"/>
    </row>
    <row r="5" spans="1:47" ht="16.5" thickBot="1" x14ac:dyDescent="0.3">
      <c r="A5" s="6"/>
      <c r="C5" s="212" t="str">
        <f>Summary!B2</f>
        <v>USD</v>
      </c>
      <c r="D5" s="213"/>
      <c r="E5" s="213"/>
      <c r="F5" s="213"/>
      <c r="G5" s="213"/>
      <c r="H5" s="213"/>
      <c r="I5" s="213"/>
      <c r="J5" s="213"/>
      <c r="K5" s="213"/>
      <c r="L5" s="213"/>
      <c r="M5" s="213"/>
      <c r="N5" s="213"/>
      <c r="O5" s="214"/>
    </row>
    <row r="6" spans="1:47"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9"/>
      <c r="B8" s="56"/>
      <c r="C8" s="4"/>
      <c r="D8" s="4"/>
      <c r="E8" s="4"/>
      <c r="F8" s="4"/>
      <c r="G8" s="4"/>
      <c r="H8" s="4"/>
      <c r="I8" s="4"/>
      <c r="J8" s="4"/>
      <c r="K8" s="4"/>
      <c r="L8" s="4"/>
      <c r="M8" s="4"/>
      <c r="N8" s="4"/>
      <c r="O8" s="4"/>
    </row>
    <row r="9" spans="1:47" ht="20.25" x14ac:dyDescent="0.3">
      <c r="A9" s="56">
        <v>7092</v>
      </c>
      <c r="B9" s="56" t="s">
        <v>276</v>
      </c>
      <c r="C9" s="10">
        <v>155.28</v>
      </c>
      <c r="D9" s="10">
        <v>155.28</v>
      </c>
      <c r="E9" s="10">
        <v>155.28</v>
      </c>
      <c r="F9" s="10">
        <v>155.28</v>
      </c>
      <c r="G9" s="10">
        <v>155.28</v>
      </c>
      <c r="H9" s="10">
        <v>155.28</v>
      </c>
      <c r="I9" s="10">
        <v>155.28</v>
      </c>
      <c r="J9" s="10">
        <v>155.28</v>
      </c>
      <c r="K9" s="10">
        <v>155.28</v>
      </c>
      <c r="L9" s="10">
        <v>155.28</v>
      </c>
      <c r="M9" s="10">
        <v>155.28</v>
      </c>
      <c r="N9" s="10">
        <v>155.28</v>
      </c>
      <c r="O9" s="71">
        <f>SUM(C9:N9)</f>
        <v>1863.36</v>
      </c>
      <c r="AA9" s="7" t="s">
        <v>190</v>
      </c>
      <c r="AB9" s="7" t="str">
        <f>IF(A9="","",A9&amp;"-000000")</f>
        <v>7092-000000</v>
      </c>
      <c r="AC9" s="7">
        <v>999</v>
      </c>
      <c r="AD9" s="7" t="str">
        <f>IF(LEN($O$1)=3,$O$1,IF(LEN($O$1)=2,0&amp;$O$1,IF(LEN($O$1)=1,0&amp;0&amp;$O$1,"ERROR")))</f>
        <v>043</v>
      </c>
      <c r="AH9" s="7">
        <v>110</v>
      </c>
      <c r="AI9" s="7" t="str">
        <f>Summary!$B$2</f>
        <v>USD</v>
      </c>
      <c r="AJ9" s="7">
        <f t="shared" ref="AJ9:AU9" si="0">IF(C9="",0,C9)</f>
        <v>155.28</v>
      </c>
      <c r="AK9" s="7">
        <f t="shared" si="0"/>
        <v>155.28</v>
      </c>
      <c r="AL9" s="7">
        <f t="shared" si="0"/>
        <v>155.28</v>
      </c>
      <c r="AM9" s="7">
        <f t="shared" si="0"/>
        <v>155.28</v>
      </c>
      <c r="AN9" s="7">
        <f t="shared" si="0"/>
        <v>155.28</v>
      </c>
      <c r="AO9" s="7">
        <f t="shared" si="0"/>
        <v>155.28</v>
      </c>
      <c r="AP9" s="7">
        <f t="shared" si="0"/>
        <v>155.28</v>
      </c>
      <c r="AQ9" s="7">
        <f t="shared" si="0"/>
        <v>155.28</v>
      </c>
      <c r="AR9" s="7">
        <f t="shared" si="0"/>
        <v>155.28</v>
      </c>
      <c r="AS9" s="7">
        <f t="shared" si="0"/>
        <v>155.28</v>
      </c>
      <c r="AT9" s="7">
        <f t="shared" si="0"/>
        <v>155.28</v>
      </c>
      <c r="AU9" s="7">
        <f t="shared" si="0"/>
        <v>155.28</v>
      </c>
    </row>
    <row r="10" spans="1:47" ht="20.25" x14ac:dyDescent="0.3">
      <c r="A10" s="56"/>
      <c r="B10" s="56"/>
      <c r="C10" s="5"/>
      <c r="D10" s="5"/>
      <c r="E10" s="5"/>
      <c r="F10" s="5"/>
      <c r="G10" s="5"/>
      <c r="H10" s="5"/>
      <c r="I10" s="5"/>
      <c r="J10" s="5"/>
      <c r="K10" s="5"/>
      <c r="L10" s="5"/>
      <c r="M10" s="5"/>
      <c r="N10" s="5"/>
      <c r="O10" s="5"/>
    </row>
    <row r="11" spans="1:47" ht="21" thickBot="1" x14ac:dyDescent="0.35">
      <c r="A11" s="56" t="s">
        <v>124</v>
      </c>
      <c r="B11" s="56"/>
      <c r="C11" s="72">
        <f>C9</f>
        <v>155.28</v>
      </c>
      <c r="D11" s="72">
        <f t="shared" ref="D11:N11" si="1">D9</f>
        <v>155.28</v>
      </c>
      <c r="E11" s="72">
        <f t="shared" si="1"/>
        <v>155.28</v>
      </c>
      <c r="F11" s="72">
        <f t="shared" si="1"/>
        <v>155.28</v>
      </c>
      <c r="G11" s="72">
        <f t="shared" si="1"/>
        <v>155.28</v>
      </c>
      <c r="H11" s="72">
        <f t="shared" si="1"/>
        <v>155.28</v>
      </c>
      <c r="I11" s="72">
        <f t="shared" si="1"/>
        <v>155.28</v>
      </c>
      <c r="J11" s="72">
        <f t="shared" si="1"/>
        <v>155.28</v>
      </c>
      <c r="K11" s="72">
        <f t="shared" si="1"/>
        <v>155.28</v>
      </c>
      <c r="L11" s="72">
        <f t="shared" si="1"/>
        <v>155.28</v>
      </c>
      <c r="M11" s="72">
        <f t="shared" si="1"/>
        <v>155.28</v>
      </c>
      <c r="N11" s="72">
        <f t="shared" si="1"/>
        <v>155.28</v>
      </c>
      <c r="O11" s="72">
        <f>SUM(C11:N11)</f>
        <v>1863.36</v>
      </c>
    </row>
    <row r="12" spans="1:47" ht="15.75" thickTop="1" x14ac:dyDescent="0.2"/>
    <row r="16" spans="1:47" x14ac:dyDescent="0.2">
      <c r="C16" s="7" t="s">
        <v>260</v>
      </c>
    </row>
  </sheetData>
  <sheetProtection algorithmName="SHA-512" hashValue="bf4NnGtc5lSg3uqjhlq3lS56kzqgZbHZJm+q+2HMpbrZVYj7NalPjCVjzNDEJmQP6F09Tpx8PVocKhBxLULTDQ==" saltValue="v8T6Bk6A9yQpkJtb5kpepA=="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2DC25E9D-16A3-4BA4-B01F-7088FE3CE74D}">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8"/>
  <sheetViews>
    <sheetView zoomScale="80" zoomScaleNormal="80" workbookViewId="0">
      <pane xSplit="2" ySplit="6" topLeftCell="C19" activePane="bottomRight" state="frozen"/>
      <selection activeCell="B1" sqref="B1"/>
      <selection pane="topRight" activeCell="B1" sqref="B1"/>
      <selection pane="bottomLeft" activeCell="B1" sqref="B1"/>
      <selection pane="bottomRight" activeCell="L37" sqref="L37"/>
    </sheetView>
  </sheetViews>
  <sheetFormatPr defaultColWidth="9.140625" defaultRowHeight="15" x14ac:dyDescent="0.2"/>
  <cols>
    <col min="1" max="1" width="11.140625" style="7" customWidth="1"/>
    <col min="2" max="2" width="52" style="7" customWidth="1"/>
    <col min="3" max="15" width="18.42578125" style="7" customWidth="1"/>
    <col min="16" max="17" width="9.140625" style="7"/>
    <col min="18" max="18" width="9.140625" style="7" customWidth="1"/>
    <col min="19" max="26" width="9.140625" style="7" hidden="1" customWidth="1"/>
    <col min="27" max="27" width="10.85546875" style="7" hidden="1" customWidth="1"/>
    <col min="28" max="28" width="11.5703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49" width="9.140625" style="7" customWidth="1"/>
    <col min="50"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'Membership Dues Allocation '!G3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111</v>
      </c>
      <c r="B8" s="59"/>
      <c r="C8" s="56"/>
      <c r="D8" s="4"/>
      <c r="E8" s="4"/>
      <c r="F8" s="4"/>
      <c r="G8" s="4"/>
      <c r="H8" s="4"/>
      <c r="I8" s="4"/>
      <c r="J8" s="4"/>
      <c r="K8" s="4"/>
      <c r="L8" s="4"/>
      <c r="M8" s="4"/>
      <c r="N8" s="4"/>
      <c r="O8" s="4"/>
      <c r="P8" s="4"/>
      <c r="Q8" s="4"/>
    </row>
    <row r="9" spans="1:46" ht="20.25" customHeight="1" x14ac:dyDescent="0.3">
      <c r="A9" s="11">
        <v>6025</v>
      </c>
      <c r="B9" s="76" t="s">
        <v>169</v>
      </c>
      <c r="C9" s="120"/>
      <c r="D9" s="120"/>
      <c r="E9" s="120"/>
      <c r="F9" s="120"/>
      <c r="G9" s="120"/>
      <c r="H9" s="120"/>
      <c r="I9" s="120"/>
      <c r="J9" s="120"/>
      <c r="K9" s="120"/>
      <c r="L9" s="120">
        <v>27500</v>
      </c>
      <c r="M9" s="120"/>
      <c r="N9" s="120"/>
      <c r="O9" s="71">
        <f>SUM(C9:N9)</f>
        <v>27500</v>
      </c>
      <c r="T9" s="115" t="s">
        <v>258</v>
      </c>
      <c r="AA9" s="7" t="s">
        <v>190</v>
      </c>
      <c r="AB9" s="7" t="str">
        <f t="shared" ref="AB9:AB23" si="0">IF(A9="","",A9&amp;"-000000")</f>
        <v>6025-000000</v>
      </c>
      <c r="AC9" s="7">
        <v>150</v>
      </c>
      <c r="AD9" s="7" t="str">
        <f t="shared" ref="AD9:AD23" si="1">IF(LEN($O$1)=3,$O$1,IF(LEN($O$1)=2,0&amp;$O$1,IF(LEN($O$1)=1,0&amp;0&amp;$O$1,"ERROR")))</f>
        <v>043</v>
      </c>
      <c r="AE9" s="7" t="s">
        <v>174</v>
      </c>
      <c r="AG9" s="7">
        <v>110</v>
      </c>
      <c r="AH9" s="7" t="str">
        <f>Summary!$B$2</f>
        <v>USD</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27500</v>
      </c>
      <c r="AS9" s="7">
        <f t="shared" si="2"/>
        <v>0</v>
      </c>
      <c r="AT9" s="7">
        <f t="shared" si="2"/>
        <v>0</v>
      </c>
    </row>
    <row r="10" spans="1:46" ht="20.25" customHeight="1" x14ac:dyDescent="0.3">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043</v>
      </c>
      <c r="AE10" s="7" t="s">
        <v>175</v>
      </c>
      <c r="AG10" s="7">
        <v>110</v>
      </c>
      <c r="AH10" s="7" t="str">
        <f>Summary!$B$2</f>
        <v>USD</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3">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043</v>
      </c>
      <c r="AE11" s="7" t="s">
        <v>176</v>
      </c>
      <c r="AG11" s="7">
        <v>110</v>
      </c>
      <c r="AH11" s="7" t="str">
        <f>Summary!$B$2</f>
        <v>USD</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3">
      <c r="A12" s="11">
        <v>6025</v>
      </c>
      <c r="B12" s="77" t="s">
        <v>171</v>
      </c>
      <c r="C12" s="120"/>
      <c r="D12" s="120"/>
      <c r="E12" s="120"/>
      <c r="F12" s="120"/>
      <c r="G12" s="120"/>
      <c r="H12" s="120"/>
      <c r="I12" s="120"/>
      <c r="J12" s="120"/>
      <c r="K12" s="120"/>
      <c r="L12" s="120"/>
      <c r="M12" s="120"/>
      <c r="N12" s="120"/>
      <c r="O12" s="71">
        <f t="shared" si="3"/>
        <v>0</v>
      </c>
      <c r="T12" s="7" t="s">
        <v>37</v>
      </c>
      <c r="U12" s="7">
        <v>7008</v>
      </c>
      <c r="AA12" s="7" t="s">
        <v>190</v>
      </c>
      <c r="AB12" s="7" t="str">
        <f t="shared" si="0"/>
        <v>6025-000000</v>
      </c>
      <c r="AC12" s="7">
        <v>150</v>
      </c>
      <c r="AD12" s="7" t="str">
        <f t="shared" si="1"/>
        <v>043</v>
      </c>
      <c r="AE12" s="7" t="s">
        <v>177</v>
      </c>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6025</v>
      </c>
      <c r="B13" s="77" t="s">
        <v>172</v>
      </c>
      <c r="C13" s="120"/>
      <c r="D13" s="120"/>
      <c r="E13" s="120"/>
      <c r="F13" s="120"/>
      <c r="G13" s="120"/>
      <c r="H13" s="120"/>
      <c r="I13" s="120"/>
      <c r="J13" s="120"/>
      <c r="K13" s="120"/>
      <c r="L13" s="120"/>
      <c r="M13" s="120"/>
      <c r="N13" s="120"/>
      <c r="O13" s="71">
        <f t="shared" si="3"/>
        <v>0</v>
      </c>
      <c r="T13" s="7" t="s">
        <v>39</v>
      </c>
      <c r="U13" s="7">
        <v>7010</v>
      </c>
      <c r="AA13" s="7" t="s">
        <v>190</v>
      </c>
      <c r="AB13" s="7" t="str">
        <f t="shared" si="0"/>
        <v>6025-000000</v>
      </c>
      <c r="AC13" s="7">
        <v>150</v>
      </c>
      <c r="AD13" s="7" t="str">
        <f t="shared" si="1"/>
        <v>043</v>
      </c>
      <c r="AE13" s="7" t="s">
        <v>178</v>
      </c>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043</v>
      </c>
      <c r="AE14" s="7" t="s">
        <v>179</v>
      </c>
      <c r="AG14" s="7">
        <v>110</v>
      </c>
      <c r="AH14" s="7" t="str">
        <f>Summary!$B$2</f>
        <v>USD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043</v>
      </c>
      <c r="AE15" s="7" t="s">
        <v>181</v>
      </c>
      <c r="AG15" s="7">
        <v>110</v>
      </c>
      <c r="AH15" s="7" t="str">
        <f>Summary!$B$2</f>
        <v>USD</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3">
      <c r="A16" s="11">
        <v>6050</v>
      </c>
      <c r="B16" s="77" t="s">
        <v>230</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043</v>
      </c>
      <c r="AG16" s="7">
        <v>110</v>
      </c>
      <c r="AH16" s="7" t="str">
        <f>Summary!$B$2</f>
        <v>USD</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3">
      <c r="A17" s="11">
        <v>6055</v>
      </c>
      <c r="B17" s="77" t="s">
        <v>231</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043</v>
      </c>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3">
      <c r="A18" s="11">
        <v>6060</v>
      </c>
      <c r="B18" s="77" t="s">
        <v>261</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043</v>
      </c>
      <c r="AG18" s="7">
        <v>110</v>
      </c>
      <c r="AH18" s="7" t="str">
        <f>Summary!$B$2</f>
        <v>USD</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3">
      <c r="A19" s="11">
        <v>6030</v>
      </c>
      <c r="B19" s="77" t="s">
        <v>125</v>
      </c>
      <c r="C19" s="120"/>
      <c r="D19" s="120"/>
      <c r="E19" s="120"/>
      <c r="F19" s="120"/>
      <c r="G19" s="120"/>
      <c r="H19" s="120"/>
      <c r="I19" s="120"/>
      <c r="J19" s="120"/>
      <c r="K19" s="120"/>
      <c r="L19" s="120"/>
      <c r="M19" s="120"/>
      <c r="N19" s="120"/>
      <c r="O19" s="71">
        <f t="shared" si="3"/>
        <v>0</v>
      </c>
      <c r="T19" s="7" t="s">
        <v>51</v>
      </c>
      <c r="U19" s="7">
        <v>7022</v>
      </c>
      <c r="AA19" s="7" t="s">
        <v>190</v>
      </c>
      <c r="AB19" s="7" t="str">
        <f>IF(A19="","",A19&amp;"-000000")</f>
        <v>6030-000000</v>
      </c>
      <c r="AC19" s="7">
        <v>150</v>
      </c>
      <c r="AD19" s="7" t="str">
        <f t="shared" si="1"/>
        <v>043</v>
      </c>
      <c r="AG19" s="7">
        <v>110</v>
      </c>
      <c r="AH19" s="7" t="str">
        <f>Summary!$B$2</f>
        <v>USD</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customHeight="1" x14ac:dyDescent="0.3">
      <c r="A20" s="11">
        <v>6035</v>
      </c>
      <c r="B20" s="76" t="s">
        <v>6</v>
      </c>
      <c r="C20" s="120"/>
      <c r="D20" s="120"/>
      <c r="E20" s="120"/>
      <c r="F20" s="120"/>
      <c r="G20" s="120"/>
      <c r="H20" s="120"/>
      <c r="I20" s="120"/>
      <c r="J20" s="120"/>
      <c r="K20" s="120"/>
      <c r="L20" s="120"/>
      <c r="M20" s="120"/>
      <c r="N20" s="120"/>
      <c r="O20" s="71">
        <f t="shared" si="3"/>
        <v>0</v>
      </c>
      <c r="T20" s="7" t="s">
        <v>53</v>
      </c>
      <c r="U20" s="7">
        <v>7024</v>
      </c>
      <c r="AA20" s="7" t="s">
        <v>190</v>
      </c>
      <c r="AB20" s="7" t="str">
        <f t="shared" si="0"/>
        <v>6035-000000</v>
      </c>
      <c r="AC20" s="7">
        <v>150</v>
      </c>
      <c r="AD20" s="7" t="str">
        <f t="shared" si="1"/>
        <v>043</v>
      </c>
      <c r="AG20" s="7">
        <v>110</v>
      </c>
      <c r="AH20" s="7" t="str">
        <f>Summary!$B$2</f>
        <v>USD</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0</v>
      </c>
      <c r="AT20" s="7">
        <f t="shared" si="17"/>
        <v>0</v>
      </c>
    </row>
    <row r="21" spans="1:46" ht="20.25" customHeight="1" x14ac:dyDescent="0.3">
      <c r="A21" s="11">
        <v>6040</v>
      </c>
      <c r="B21" s="76" t="s">
        <v>218</v>
      </c>
      <c r="C21" s="120"/>
      <c r="D21" s="120"/>
      <c r="E21" s="120"/>
      <c r="F21" s="120"/>
      <c r="G21" s="120"/>
      <c r="H21" s="120"/>
      <c r="I21" s="120"/>
      <c r="J21" s="120"/>
      <c r="K21" s="120"/>
      <c r="L21" s="120"/>
      <c r="M21" s="120"/>
      <c r="N21" s="120"/>
      <c r="O21" s="71">
        <f t="shared" si="3"/>
        <v>0</v>
      </c>
      <c r="T21" s="7" t="s">
        <v>55</v>
      </c>
      <c r="U21" s="7">
        <v>7026</v>
      </c>
      <c r="AA21" s="7" t="s">
        <v>190</v>
      </c>
      <c r="AB21" s="7" t="str">
        <f t="shared" si="0"/>
        <v>6040-000000</v>
      </c>
      <c r="AC21" s="7">
        <v>150</v>
      </c>
      <c r="AD21" s="7" t="str">
        <f t="shared" si="1"/>
        <v>043</v>
      </c>
      <c r="AG21" s="7">
        <v>110</v>
      </c>
      <c r="AH21" s="7" t="str">
        <f>Summary!$B$2</f>
        <v>USD</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3">
      <c r="A22" s="11">
        <v>6010</v>
      </c>
      <c r="B22" s="76" t="s">
        <v>219</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043</v>
      </c>
      <c r="AG22" s="7">
        <v>110</v>
      </c>
      <c r="AH22" s="7" t="str">
        <f>Summary!$B$2</f>
        <v>USD</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3">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043</v>
      </c>
      <c r="AG23" s="7">
        <v>110</v>
      </c>
      <c r="AH23" s="7" t="str">
        <f>Summary!$B$2</f>
        <v>USD</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3">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27500</v>
      </c>
      <c r="M24" s="9">
        <f t="shared" si="19"/>
        <v>0</v>
      </c>
      <c r="N24" s="9">
        <f t="shared" si="19"/>
        <v>0</v>
      </c>
      <c r="O24" s="9">
        <f>SUM(O9:O23)</f>
        <v>27500</v>
      </c>
      <c r="T24" s="7" t="s">
        <v>61</v>
      </c>
      <c r="U24" s="7">
        <v>7032</v>
      </c>
    </row>
    <row r="25" spans="1:46" ht="20.25" customHeight="1" x14ac:dyDescent="0.3">
      <c r="A25" s="59"/>
      <c r="B25" s="78"/>
      <c r="C25" s="4"/>
      <c r="D25" s="4"/>
      <c r="E25" s="4"/>
      <c r="F25" s="4"/>
      <c r="G25" s="4"/>
      <c r="H25" s="4"/>
      <c r="I25" s="4"/>
      <c r="J25" s="4"/>
      <c r="K25" s="4"/>
      <c r="L25" s="4"/>
      <c r="M25" s="4"/>
      <c r="N25" s="4"/>
      <c r="O25" s="4"/>
      <c r="T25" s="7" t="s">
        <v>63</v>
      </c>
      <c r="U25" s="7">
        <v>7034</v>
      </c>
    </row>
    <row r="26" spans="1:46" ht="20.25" customHeight="1" x14ac:dyDescent="0.3">
      <c r="A26" s="2" t="s">
        <v>113</v>
      </c>
      <c r="B26" s="78"/>
      <c r="C26" s="4"/>
      <c r="D26" s="4"/>
      <c r="E26" s="4"/>
      <c r="F26" s="4"/>
      <c r="G26" s="4"/>
      <c r="H26" s="4"/>
      <c r="I26" s="4"/>
      <c r="J26" s="4"/>
      <c r="K26" s="4"/>
      <c r="L26" s="4"/>
      <c r="M26" s="4"/>
      <c r="N26" s="4"/>
      <c r="O26" s="4"/>
      <c r="T26" s="7" t="s">
        <v>65</v>
      </c>
      <c r="U26" s="7">
        <v>7036</v>
      </c>
    </row>
    <row r="27" spans="1:46" ht="20.25" customHeight="1" x14ac:dyDescent="0.3">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v>400</v>
      </c>
      <c r="M27" s="120"/>
      <c r="N27" s="120"/>
      <c r="O27" s="71">
        <f t="shared" ref="O27:O46" si="20">SUM(C27:N27)</f>
        <v>400</v>
      </c>
      <c r="T27" s="7" t="s">
        <v>67</v>
      </c>
      <c r="U27" s="7">
        <v>7038</v>
      </c>
      <c r="AA27" s="7" t="s">
        <v>190</v>
      </c>
      <c r="AB27" s="7" t="str">
        <f t="shared" ref="AB27:AB41" si="21">IF(A27="","",A27&amp;"-000000")</f>
        <v>7004-000000</v>
      </c>
      <c r="AC27" s="7">
        <v>150</v>
      </c>
      <c r="AD27" s="7" t="str">
        <f t="shared" ref="AD27:AD46" si="22">IF(LEN($O$1)=3,$O$1,IF(LEN($O$1)=2,0&amp;$O$1,IF(LEN($O$1)=1,0&amp;0&amp;$O$1,"ERROR")))</f>
        <v>043</v>
      </c>
      <c r="AG27" s="7">
        <v>110</v>
      </c>
      <c r="AH27" s="7" t="str">
        <f>Summary!$B$2</f>
        <v>USD</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400</v>
      </c>
      <c r="AS27" s="7">
        <f t="shared" ref="AS27:AS41" si="33">IF(M27="",0,M27)</f>
        <v>0</v>
      </c>
      <c r="AT27" s="7">
        <f t="shared" ref="AT27:AT41" si="34">IF(N27="",0,N27)</f>
        <v>0</v>
      </c>
    </row>
    <row r="28" spans="1:46" ht="20.25" customHeight="1" x14ac:dyDescent="0.3">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v>500</v>
      </c>
      <c r="M28" s="120"/>
      <c r="N28" s="120"/>
      <c r="O28" s="71">
        <f t="shared" si="20"/>
        <v>500</v>
      </c>
      <c r="T28" s="7" t="s">
        <v>69</v>
      </c>
      <c r="U28" s="7">
        <v>7040</v>
      </c>
      <c r="AA28" s="7" t="s">
        <v>190</v>
      </c>
      <c r="AB28" s="7" t="str">
        <f t="shared" si="21"/>
        <v>7008-000000</v>
      </c>
      <c r="AC28" s="7">
        <v>150</v>
      </c>
      <c r="AD28" s="7" t="str">
        <f t="shared" si="22"/>
        <v>043</v>
      </c>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500</v>
      </c>
      <c r="AS28" s="7">
        <f t="shared" si="33"/>
        <v>0</v>
      </c>
      <c r="AT28" s="7">
        <f t="shared" si="34"/>
        <v>0</v>
      </c>
    </row>
    <row r="29" spans="1:46" ht="20.25" customHeight="1" x14ac:dyDescent="0.3">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v>900</v>
      </c>
      <c r="M29" s="120"/>
      <c r="N29" s="120"/>
      <c r="O29" s="71">
        <f t="shared" si="20"/>
        <v>900</v>
      </c>
      <c r="T29" s="7" t="s">
        <v>71</v>
      </c>
      <c r="U29" s="7">
        <v>7042</v>
      </c>
      <c r="AA29" s="7" t="s">
        <v>190</v>
      </c>
      <c r="AB29" s="7" t="str">
        <f t="shared" si="21"/>
        <v>7010-000000</v>
      </c>
      <c r="AC29" s="7">
        <v>150</v>
      </c>
      <c r="AD29" s="7" t="str">
        <f t="shared" si="22"/>
        <v>043</v>
      </c>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900</v>
      </c>
      <c r="AS29" s="7">
        <f t="shared" si="33"/>
        <v>0</v>
      </c>
      <c r="AT29" s="7">
        <f t="shared" si="34"/>
        <v>0</v>
      </c>
    </row>
    <row r="30" spans="1:46" ht="20.25" customHeight="1" x14ac:dyDescent="0.3">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v>400</v>
      </c>
      <c r="M30" s="120"/>
      <c r="N30" s="120"/>
      <c r="O30" s="71">
        <f t="shared" si="20"/>
        <v>400</v>
      </c>
      <c r="T30" s="7" t="s">
        <v>72</v>
      </c>
      <c r="U30" s="7">
        <v>7044</v>
      </c>
      <c r="AA30" s="7" t="s">
        <v>190</v>
      </c>
      <c r="AB30" s="7" t="str">
        <f t="shared" si="21"/>
        <v>7012-000000</v>
      </c>
      <c r="AC30" s="7">
        <v>150</v>
      </c>
      <c r="AD30" s="7" t="str">
        <f t="shared" si="22"/>
        <v>043</v>
      </c>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400</v>
      </c>
      <c r="AS30" s="7">
        <f t="shared" si="33"/>
        <v>0</v>
      </c>
      <c r="AT30" s="7">
        <f t="shared" si="34"/>
        <v>0</v>
      </c>
    </row>
    <row r="31" spans="1:46" ht="20.25" customHeight="1" x14ac:dyDescent="0.3">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v>2500</v>
      </c>
      <c r="M31" s="120"/>
      <c r="N31" s="120"/>
      <c r="O31" s="71">
        <f t="shared" si="20"/>
        <v>2500</v>
      </c>
      <c r="T31" s="7" t="s">
        <v>74</v>
      </c>
      <c r="U31" s="7">
        <v>7046</v>
      </c>
      <c r="AA31" s="7" t="s">
        <v>190</v>
      </c>
      <c r="AB31" s="7" t="str">
        <f t="shared" si="21"/>
        <v>7014-000000</v>
      </c>
      <c r="AC31" s="7">
        <v>150</v>
      </c>
      <c r="AD31" s="7" t="str">
        <f t="shared" si="22"/>
        <v>043</v>
      </c>
      <c r="AG31" s="7">
        <v>110</v>
      </c>
      <c r="AH31" s="7" t="str">
        <f>Summary!$B$2</f>
        <v>USD</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2500</v>
      </c>
      <c r="AS31" s="7">
        <f t="shared" si="33"/>
        <v>0</v>
      </c>
      <c r="AT31" s="7">
        <f t="shared" si="34"/>
        <v>0</v>
      </c>
    </row>
    <row r="32" spans="1:46" ht="20.25" customHeight="1" x14ac:dyDescent="0.3">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v>5500</v>
      </c>
      <c r="M32" s="120"/>
      <c r="N32" s="120"/>
      <c r="O32" s="71">
        <f t="shared" si="20"/>
        <v>5500</v>
      </c>
      <c r="T32" s="7" t="s">
        <v>76</v>
      </c>
      <c r="U32" s="7">
        <v>7048</v>
      </c>
      <c r="AA32" s="7" t="s">
        <v>190</v>
      </c>
      <c r="AB32" s="7" t="str">
        <f t="shared" si="21"/>
        <v>7016-000000</v>
      </c>
      <c r="AC32" s="7">
        <v>150</v>
      </c>
      <c r="AD32" s="7" t="str">
        <f t="shared" si="22"/>
        <v>043</v>
      </c>
      <c r="AG32" s="7">
        <v>110</v>
      </c>
      <c r="AH32" s="7" t="str">
        <f>Summary!$B$2</f>
        <v>USD</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5500</v>
      </c>
      <c r="AS32" s="7">
        <f t="shared" si="33"/>
        <v>0</v>
      </c>
      <c r="AT32" s="7">
        <f t="shared" si="34"/>
        <v>0</v>
      </c>
    </row>
    <row r="33" spans="1:46" ht="20.25" customHeight="1" x14ac:dyDescent="0.3">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v>1500</v>
      </c>
      <c r="M33" s="120"/>
      <c r="N33" s="120"/>
      <c r="O33" s="71">
        <f t="shared" si="20"/>
        <v>1500</v>
      </c>
      <c r="T33" s="7" t="s">
        <v>78</v>
      </c>
      <c r="U33" s="7">
        <v>7050</v>
      </c>
      <c r="AA33" s="7" t="s">
        <v>190</v>
      </c>
      <c r="AB33" s="7" t="str">
        <f t="shared" si="21"/>
        <v>7018-000000</v>
      </c>
      <c r="AC33" s="7">
        <v>150</v>
      </c>
      <c r="AD33" s="7" t="str">
        <f t="shared" si="22"/>
        <v>043</v>
      </c>
      <c r="AG33" s="7">
        <v>110</v>
      </c>
      <c r="AH33" s="7" t="str">
        <f>Summary!$B$2</f>
        <v>USD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1500</v>
      </c>
      <c r="AS33" s="7">
        <f t="shared" si="33"/>
        <v>0</v>
      </c>
      <c r="AT33" s="7">
        <f t="shared" si="34"/>
        <v>0</v>
      </c>
    </row>
    <row r="34" spans="1:46" ht="20.25" customHeight="1" x14ac:dyDescent="0.3">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v>500</v>
      </c>
      <c r="M34" s="120"/>
      <c r="N34" s="120"/>
      <c r="O34" s="71">
        <f t="shared" si="20"/>
        <v>500</v>
      </c>
      <c r="T34" s="7" t="s">
        <v>80</v>
      </c>
      <c r="U34" s="7">
        <v>7052</v>
      </c>
      <c r="AA34" s="7" t="s">
        <v>190</v>
      </c>
      <c r="AB34" s="7" t="str">
        <f t="shared" si="21"/>
        <v>7020-000000</v>
      </c>
      <c r="AC34" s="7">
        <v>150</v>
      </c>
      <c r="AD34" s="7" t="str">
        <f t="shared" si="22"/>
        <v>043</v>
      </c>
      <c r="AG34" s="7">
        <v>110</v>
      </c>
      <c r="AH34" s="7" t="str">
        <f>Summary!$B$2</f>
        <v>USD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500</v>
      </c>
      <c r="AS34" s="7">
        <f t="shared" si="33"/>
        <v>0</v>
      </c>
      <c r="AT34" s="7">
        <f t="shared" si="34"/>
        <v>0</v>
      </c>
    </row>
    <row r="35" spans="1:46" ht="20.25" customHeight="1" x14ac:dyDescent="0.3">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v>2000</v>
      </c>
      <c r="M35" s="120"/>
      <c r="N35" s="120"/>
      <c r="O35" s="71">
        <f t="shared" si="20"/>
        <v>2000</v>
      </c>
      <c r="T35" s="7" t="s">
        <v>81</v>
      </c>
      <c r="U35" s="7">
        <v>7070</v>
      </c>
      <c r="AA35" s="7" t="s">
        <v>190</v>
      </c>
      <c r="AB35" s="7" t="str">
        <f t="shared" si="21"/>
        <v>7022-000000</v>
      </c>
      <c r="AC35" s="7">
        <v>150</v>
      </c>
      <c r="AD35" s="7" t="str">
        <f t="shared" si="22"/>
        <v>043</v>
      </c>
      <c r="AG35" s="7">
        <v>110</v>
      </c>
      <c r="AH35" s="7" t="str">
        <f>Summary!$B$2</f>
        <v>USD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2000</v>
      </c>
      <c r="AS35" s="7">
        <f t="shared" si="33"/>
        <v>0</v>
      </c>
      <c r="AT35" s="7">
        <f t="shared" si="34"/>
        <v>0</v>
      </c>
    </row>
    <row r="36" spans="1:46" ht="20.25" customHeight="1" x14ac:dyDescent="0.3">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v>700</v>
      </c>
      <c r="M36" s="120"/>
      <c r="N36" s="120"/>
      <c r="O36" s="71">
        <f t="shared" si="20"/>
        <v>700</v>
      </c>
      <c r="T36" s="7" t="s">
        <v>83</v>
      </c>
      <c r="U36" s="7">
        <v>7072</v>
      </c>
      <c r="AA36" s="7" t="s">
        <v>190</v>
      </c>
      <c r="AB36" s="7" t="str">
        <f t="shared" si="21"/>
        <v>7030-000000</v>
      </c>
      <c r="AC36" s="7">
        <v>150</v>
      </c>
      <c r="AD36" s="7" t="str">
        <f t="shared" si="22"/>
        <v>043</v>
      </c>
      <c r="AG36" s="7">
        <v>110</v>
      </c>
      <c r="AH36" s="7" t="str">
        <f>Summary!$B$2</f>
        <v>USD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700</v>
      </c>
      <c r="AS36" s="7">
        <f t="shared" si="33"/>
        <v>0</v>
      </c>
      <c r="AT36" s="7">
        <f t="shared" si="34"/>
        <v>0</v>
      </c>
    </row>
    <row r="37" spans="1:46" ht="20.25" customHeight="1" x14ac:dyDescent="0.3">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v>600</v>
      </c>
      <c r="M37" s="120"/>
      <c r="N37" s="120"/>
      <c r="O37" s="71">
        <f t="shared" si="20"/>
        <v>600</v>
      </c>
      <c r="T37" s="7" t="s">
        <v>85</v>
      </c>
      <c r="U37" s="7">
        <v>7078</v>
      </c>
      <c r="AA37" s="7" t="s">
        <v>190</v>
      </c>
      <c r="AB37" s="7" t="str">
        <f t="shared" si="21"/>
        <v>7042-000000</v>
      </c>
      <c r="AC37" s="7">
        <v>150</v>
      </c>
      <c r="AD37" s="7" t="str">
        <f t="shared" si="22"/>
        <v>043</v>
      </c>
      <c r="AG37" s="7">
        <v>110</v>
      </c>
      <c r="AH37" s="7" t="str">
        <f>Summary!$B$2</f>
        <v>USD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600</v>
      </c>
      <c r="AS37" s="7">
        <f t="shared" si="33"/>
        <v>0</v>
      </c>
      <c r="AT37" s="7">
        <f t="shared" si="34"/>
        <v>0</v>
      </c>
    </row>
    <row r="38" spans="1:46" ht="20.25" customHeight="1" x14ac:dyDescent="0.3">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v>3000</v>
      </c>
      <c r="M38" s="120"/>
      <c r="N38" s="120"/>
      <c r="O38" s="71">
        <f t="shared" si="20"/>
        <v>3000</v>
      </c>
      <c r="T38" s="7" t="s">
        <v>87</v>
      </c>
      <c r="U38" s="7">
        <v>7080</v>
      </c>
      <c r="AA38" s="7" t="s">
        <v>190</v>
      </c>
      <c r="AB38" s="7" t="str">
        <f t="shared" si="21"/>
        <v>7048-000000</v>
      </c>
      <c r="AC38" s="7">
        <v>150</v>
      </c>
      <c r="AD38" s="7" t="str">
        <f t="shared" si="22"/>
        <v>043</v>
      </c>
      <c r="AG38" s="7">
        <v>110</v>
      </c>
      <c r="AH38" s="7" t="str">
        <f>Summary!$B$2</f>
        <v>USD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3000</v>
      </c>
      <c r="AS38" s="7">
        <f t="shared" si="33"/>
        <v>0</v>
      </c>
      <c r="AT38" s="7">
        <f t="shared" si="34"/>
        <v>0</v>
      </c>
    </row>
    <row r="39" spans="1:46" ht="20.25" customHeight="1" x14ac:dyDescent="0.3">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c r="M39" s="120"/>
      <c r="N39" s="120"/>
      <c r="O39" s="71">
        <f t="shared" si="20"/>
        <v>0</v>
      </c>
      <c r="T39" s="7" t="s">
        <v>89</v>
      </c>
      <c r="U39" s="7">
        <v>7082</v>
      </c>
      <c r="AA39" s="7" t="s">
        <v>190</v>
      </c>
      <c r="AB39" s="7" t="str">
        <f t="shared" si="21"/>
        <v>7070-000000</v>
      </c>
      <c r="AC39" s="7">
        <v>150</v>
      </c>
      <c r="AD39" s="7" t="str">
        <f t="shared" si="22"/>
        <v>043</v>
      </c>
      <c r="AG39" s="7">
        <v>110</v>
      </c>
      <c r="AH39" s="7" t="str">
        <f>Summary!$B$2</f>
        <v>USD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043</v>
      </c>
      <c r="AG40" s="7">
        <v>110</v>
      </c>
      <c r="AH40" s="7" t="str">
        <f>Summary!$B$2</f>
        <v>USD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3">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v>5000</v>
      </c>
      <c r="M41" s="120"/>
      <c r="N41" s="120"/>
      <c r="O41" s="71">
        <f t="shared" si="20"/>
        <v>5000</v>
      </c>
      <c r="T41" s="7" t="s">
        <v>93</v>
      </c>
      <c r="U41" s="7">
        <v>7088</v>
      </c>
      <c r="AA41" s="7" t="s">
        <v>190</v>
      </c>
      <c r="AB41" s="7" t="str">
        <f t="shared" si="21"/>
        <v>7078-000000</v>
      </c>
      <c r="AC41" s="7">
        <v>150</v>
      </c>
      <c r="AD41" s="7" t="str">
        <f t="shared" si="22"/>
        <v>043</v>
      </c>
      <c r="AG41" s="7">
        <v>110</v>
      </c>
      <c r="AH41" s="7" t="str">
        <f>Summary!$B$2</f>
        <v>USD</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5000</v>
      </c>
      <c r="AS41" s="7">
        <f t="shared" si="33"/>
        <v>0</v>
      </c>
      <c r="AT41" s="7">
        <f t="shared" si="34"/>
        <v>0</v>
      </c>
    </row>
    <row r="42" spans="1:46" ht="20.25" customHeight="1" x14ac:dyDescent="0.3">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v>1500</v>
      </c>
      <c r="M42" s="120"/>
      <c r="N42" s="120"/>
      <c r="O42" s="71">
        <f t="shared" si="20"/>
        <v>1500</v>
      </c>
      <c r="T42" s="7" t="s">
        <v>95</v>
      </c>
      <c r="U42" s="7">
        <v>7090</v>
      </c>
      <c r="AA42" s="7" t="s">
        <v>190</v>
      </c>
      <c r="AB42" s="7" t="str">
        <f t="shared" ref="AB42:AB46" si="35">IF(A42="","",A42&amp;"-000000")</f>
        <v>7080-000000</v>
      </c>
      <c r="AC42" s="7">
        <v>150</v>
      </c>
      <c r="AD42" s="7" t="str">
        <f t="shared" si="22"/>
        <v>043</v>
      </c>
      <c r="AG42" s="7">
        <v>110</v>
      </c>
      <c r="AH42" s="7" t="str">
        <f>Summary!$B$2</f>
        <v>USD</v>
      </c>
      <c r="AI42" s="7">
        <f t="shared" ref="AI42:AI46" si="36">IF(C42="",0,C42)</f>
        <v>0</v>
      </c>
      <c r="AJ42" s="7">
        <f t="shared" ref="AJ42:AJ46" si="37">IF(D42="",0,D42)</f>
        <v>0</v>
      </c>
      <c r="AK42" s="7">
        <f t="shared" ref="AK42:AK46" si="38">IF(E42="",0,E42)</f>
        <v>0</v>
      </c>
      <c r="AL42" s="7">
        <f t="shared" ref="AL42:AL46" si="39">IF(F42="",0,F42)</f>
        <v>0</v>
      </c>
      <c r="AM42" s="7">
        <f t="shared" ref="AM42:AM46" si="40">IF(G42="",0,G42)</f>
        <v>0</v>
      </c>
      <c r="AN42" s="7">
        <f t="shared" ref="AN42:AN46" si="41">IF(H42="",0,H42)</f>
        <v>0</v>
      </c>
      <c r="AO42" s="7">
        <f t="shared" ref="AO42:AO46" si="42">IF(I42="",0,I42)</f>
        <v>0</v>
      </c>
      <c r="AP42" s="7">
        <f t="shared" ref="AP42:AP46" si="43">IF(J42="",0,J42)</f>
        <v>0</v>
      </c>
      <c r="AQ42" s="7">
        <f t="shared" ref="AQ42:AQ46" si="44">IF(K42="",0,K42)</f>
        <v>0</v>
      </c>
      <c r="AR42" s="7">
        <f t="shared" ref="AR42:AR46" si="45">IF(L42="",0,L42)</f>
        <v>1500</v>
      </c>
      <c r="AS42" s="7">
        <f t="shared" ref="AS42:AS46" si="46">IF(M42="",0,M42)</f>
        <v>0</v>
      </c>
      <c r="AT42" s="7">
        <f t="shared" ref="AT42:AT46" si="47">IF(N42="",0,N42)</f>
        <v>0</v>
      </c>
    </row>
    <row r="43" spans="1:46" ht="20.25" customHeight="1" x14ac:dyDescent="0.3">
      <c r="A43" s="11">
        <v>7090</v>
      </c>
      <c r="B43" s="77" t="s">
        <v>259</v>
      </c>
      <c r="C43" s="120"/>
      <c r="D43" s="120"/>
      <c r="E43" s="120"/>
      <c r="F43" s="120"/>
      <c r="G43" s="120"/>
      <c r="H43" s="120"/>
      <c r="I43" s="120"/>
      <c r="J43" s="120"/>
      <c r="K43" s="120"/>
      <c r="L43" s="120">
        <v>2500</v>
      </c>
      <c r="M43" s="120"/>
      <c r="N43" s="120"/>
      <c r="O43" s="71">
        <f t="shared" si="20"/>
        <v>2500</v>
      </c>
      <c r="T43" s="7" t="s">
        <v>97</v>
      </c>
      <c r="U43" s="7">
        <v>7072</v>
      </c>
      <c r="AA43" s="7" t="s">
        <v>190</v>
      </c>
      <c r="AB43" s="7" t="str">
        <f t="shared" si="35"/>
        <v>7090-000000</v>
      </c>
      <c r="AC43" s="7">
        <v>150</v>
      </c>
      <c r="AD43" s="7" t="str">
        <f t="shared" si="22"/>
        <v>043</v>
      </c>
      <c r="AG43" s="7">
        <v>110</v>
      </c>
      <c r="AH43" s="7" t="str">
        <f>Summary!$B$2</f>
        <v>USD</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2500</v>
      </c>
      <c r="AS43" s="7">
        <f t="shared" si="46"/>
        <v>0</v>
      </c>
      <c r="AT43" s="7">
        <f t="shared" si="47"/>
        <v>0</v>
      </c>
    </row>
    <row r="44" spans="1:46" ht="20.25" customHeight="1" x14ac:dyDescent="0.3">
      <c r="A44" s="19"/>
      <c r="B44" s="77" t="str">
        <f>IF(ISTEXT("Conference-"&amp;VLOOKUP(A44,'Chart of Accounts'!$B$5:$C$54,2,FALSE)),"Conference-"&amp;VLOOKUP(A44,'Chart of Accounts'!$B$5:$C$54,2,FALSE),"")</f>
        <v/>
      </c>
      <c r="C44" s="159"/>
      <c r="D44" s="159"/>
      <c r="E44" s="159"/>
      <c r="F44" s="159"/>
      <c r="G44" s="159"/>
      <c r="H44" s="159"/>
      <c r="I44" s="159"/>
      <c r="J44" s="159"/>
      <c r="K44" s="159"/>
      <c r="L44" s="159"/>
      <c r="M44" s="159"/>
      <c r="N44" s="159"/>
      <c r="O44" s="160">
        <f t="shared" si="20"/>
        <v>0</v>
      </c>
      <c r="AA44" s="7" t="s">
        <v>190</v>
      </c>
      <c r="AB44" s="7" t="str">
        <f t="shared" si="35"/>
        <v/>
      </c>
      <c r="AC44" s="7">
        <v>150</v>
      </c>
      <c r="AD44" s="7" t="str">
        <f t="shared" si="22"/>
        <v>043</v>
      </c>
      <c r="AG44" s="7">
        <v>110</v>
      </c>
      <c r="AH44" s="7" t="str">
        <f>Summary!$B$2</f>
        <v>USD</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3">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 t="shared" si="35"/>
        <v/>
      </c>
      <c r="AC45" s="7">
        <v>150</v>
      </c>
      <c r="AD45" s="7" t="str">
        <f t="shared" si="22"/>
        <v>043</v>
      </c>
      <c r="AG45" s="7">
        <v>110</v>
      </c>
      <c r="AH45" s="7" t="str">
        <f>Summary!$B$2</f>
        <v>USD</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3">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 t="shared" si="35"/>
        <v/>
      </c>
      <c r="AC46" s="7">
        <v>150</v>
      </c>
      <c r="AD46" s="7" t="str">
        <f t="shared" si="22"/>
        <v>043</v>
      </c>
      <c r="AG46" s="7">
        <v>110</v>
      </c>
      <c r="AH46" s="7" t="str">
        <f>Summary!$B$2</f>
        <v>USD</v>
      </c>
      <c r="AI46" s="7">
        <f t="shared" si="36"/>
        <v>0</v>
      </c>
      <c r="AJ46" s="7">
        <f t="shared" si="37"/>
        <v>0</v>
      </c>
      <c r="AK46" s="7">
        <f t="shared" si="38"/>
        <v>0</v>
      </c>
      <c r="AL46" s="7">
        <f t="shared" si="39"/>
        <v>0</v>
      </c>
      <c r="AM46" s="7">
        <f t="shared" si="40"/>
        <v>0</v>
      </c>
      <c r="AN46" s="7">
        <f t="shared" si="41"/>
        <v>0</v>
      </c>
      <c r="AO46" s="7">
        <f t="shared" si="42"/>
        <v>0</v>
      </c>
      <c r="AP46" s="7">
        <f t="shared" si="43"/>
        <v>0</v>
      </c>
      <c r="AQ46" s="7">
        <f t="shared" si="44"/>
        <v>0</v>
      </c>
      <c r="AR46" s="7">
        <f t="shared" si="45"/>
        <v>0</v>
      </c>
      <c r="AS46" s="7">
        <f t="shared" si="46"/>
        <v>0</v>
      </c>
      <c r="AT46" s="7">
        <f t="shared" si="47"/>
        <v>0</v>
      </c>
    </row>
    <row r="47" spans="1:46" ht="20.25" customHeight="1" x14ac:dyDescent="0.3">
      <c r="A47" s="56" t="s">
        <v>118</v>
      </c>
      <c r="B47" s="56"/>
      <c r="C47" s="9">
        <f>SUM(C27:C46)</f>
        <v>0</v>
      </c>
      <c r="D47" s="9">
        <f t="shared" ref="D47:N47" si="48">SUM(D27:D46)</f>
        <v>0</v>
      </c>
      <c r="E47" s="9">
        <f t="shared" si="48"/>
        <v>0</v>
      </c>
      <c r="F47" s="9">
        <f t="shared" si="48"/>
        <v>0</v>
      </c>
      <c r="G47" s="9">
        <f t="shared" si="48"/>
        <v>0</v>
      </c>
      <c r="H47" s="9">
        <f t="shared" si="48"/>
        <v>0</v>
      </c>
      <c r="I47" s="9">
        <f>SUM(I27:I46)</f>
        <v>0</v>
      </c>
      <c r="J47" s="9">
        <f t="shared" si="48"/>
        <v>0</v>
      </c>
      <c r="K47" s="9">
        <f t="shared" si="48"/>
        <v>0</v>
      </c>
      <c r="L47" s="9">
        <f t="shared" si="48"/>
        <v>27500</v>
      </c>
      <c r="M47" s="9">
        <f t="shared" si="48"/>
        <v>0</v>
      </c>
      <c r="N47" s="9">
        <f t="shared" si="48"/>
        <v>0</v>
      </c>
      <c r="O47" s="9">
        <f>SUM(O27:O46)</f>
        <v>27500</v>
      </c>
      <c r="T47" s="7">
        <f>'Chart of Accounts'!I40</f>
        <v>0</v>
      </c>
    </row>
    <row r="48" spans="1:46" ht="20.25" x14ac:dyDescent="0.3">
      <c r="A48" s="56"/>
      <c r="B48" s="56"/>
      <c r="C48" s="5"/>
      <c r="D48" s="5"/>
      <c r="E48" s="5"/>
      <c r="F48" s="5"/>
      <c r="G48" s="5"/>
      <c r="H48" s="5"/>
      <c r="I48" s="5"/>
      <c r="J48" s="5"/>
      <c r="K48" s="5"/>
      <c r="L48" s="5"/>
      <c r="M48" s="5"/>
      <c r="N48" s="5"/>
      <c r="O48" s="5"/>
      <c r="T48" s="7">
        <f>'Chart of Accounts'!I41</f>
        <v>0</v>
      </c>
    </row>
    <row r="49" spans="1:20" ht="21" thickBot="1" x14ac:dyDescent="0.35">
      <c r="A49" s="56" t="s">
        <v>116</v>
      </c>
      <c r="B49" s="56"/>
      <c r="C49" s="69">
        <f t="shared" ref="C49:O49" si="49">C24-C47</f>
        <v>0</v>
      </c>
      <c r="D49" s="69">
        <f t="shared" si="49"/>
        <v>0</v>
      </c>
      <c r="E49" s="69">
        <f t="shared" si="49"/>
        <v>0</v>
      </c>
      <c r="F49" s="69">
        <f t="shared" si="49"/>
        <v>0</v>
      </c>
      <c r="G49" s="69">
        <f t="shared" si="49"/>
        <v>0</v>
      </c>
      <c r="H49" s="69">
        <f t="shared" si="49"/>
        <v>0</v>
      </c>
      <c r="I49" s="69">
        <f t="shared" si="49"/>
        <v>0</v>
      </c>
      <c r="J49" s="69">
        <f t="shared" si="49"/>
        <v>0</v>
      </c>
      <c r="K49" s="69">
        <f t="shared" si="49"/>
        <v>0</v>
      </c>
      <c r="L49" s="69">
        <f t="shared" si="49"/>
        <v>0</v>
      </c>
      <c r="M49" s="69">
        <f t="shared" si="49"/>
        <v>0</v>
      </c>
      <c r="N49" s="69">
        <f t="shared" si="49"/>
        <v>0</v>
      </c>
      <c r="O49" s="69">
        <f t="shared" si="49"/>
        <v>0</v>
      </c>
      <c r="T49" s="7">
        <f>'Chart of Accounts'!I42</f>
        <v>0</v>
      </c>
    </row>
    <row r="50" spans="1:20" ht="15.75" thickTop="1" x14ac:dyDescent="0.2">
      <c r="T50" s="7">
        <f>'Chart of Accounts'!I43</f>
        <v>0</v>
      </c>
    </row>
    <row r="51" spans="1:20" x14ac:dyDescent="0.2">
      <c r="N51" s="163" t="str">
        <f>IF(O49&lt;0,"***This category should not operate at a loss ","")</f>
        <v/>
      </c>
      <c r="T51" s="7">
        <f>'Chart of Accounts'!I44</f>
        <v>0</v>
      </c>
    </row>
    <row r="52" spans="1:20" x14ac:dyDescent="0.2">
      <c r="T52" s="7">
        <f>'Chart of Accounts'!I45</f>
        <v>0</v>
      </c>
    </row>
    <row r="53" spans="1:20" x14ac:dyDescent="0.2">
      <c r="T53" s="7">
        <f>'Chart of Accounts'!I46</f>
        <v>0</v>
      </c>
    </row>
    <row r="54" spans="1:20" x14ac:dyDescent="0.2">
      <c r="T54" s="7">
        <f>'Chart of Accounts'!I47</f>
        <v>0</v>
      </c>
    </row>
    <row r="55" spans="1:20" x14ac:dyDescent="0.2">
      <c r="T55" s="7">
        <f>'Chart of Accounts'!I48</f>
        <v>0</v>
      </c>
    </row>
    <row r="56" spans="1:20" x14ac:dyDescent="0.2">
      <c r="T56" s="7">
        <f>'Chart of Accounts'!I49</f>
        <v>0</v>
      </c>
    </row>
    <row r="57" spans="1:20" x14ac:dyDescent="0.2">
      <c r="T57" s="7">
        <f>'Chart of Accounts'!I50</f>
        <v>0</v>
      </c>
    </row>
    <row r="58" spans="1:20" x14ac:dyDescent="0.2">
      <c r="T58" s="7">
        <f>'Chart of Accounts'!I52</f>
        <v>0</v>
      </c>
    </row>
  </sheetData>
  <sheetProtection algorithmName="SHA-512" hashValue="DfSAXzqCLBSeZVDqolNY5cQMO2tBzsjOC8rmJ3ufzVY+UVNIpl9B9mLvX5xYEx7bwz4IR4ZA8rZ9ZhiugtJleg==" saltValue="5kiHj1rdJ8BBVRXCZcvQgw=="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300-000001000000}">
      <formula1>0</formula1>
    </dataValidation>
    <dataValidation type="list" allowBlank="1" showInputMessage="1" showErrorMessage="1" sqref="A44:A46" xr:uid="{00000000-0002-0000-0300-000000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61.5703125" style="7" customWidth="1"/>
    <col min="3" max="15" width="18" style="7" customWidth="1"/>
    <col min="16" max="17" width="9.140625" style="7"/>
    <col min="18" max="18" width="9.140625" style="7" customWidth="1"/>
    <col min="19" max="26" width="9.140625" style="7" hidden="1" customWidth="1"/>
    <col min="27" max="27" width="10.85546875" style="7" hidden="1" customWidth="1"/>
    <col min="28" max="28" width="14.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Conferences!G3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112</v>
      </c>
      <c r="B8" s="59"/>
      <c r="C8" s="56"/>
      <c r="D8" s="4"/>
      <c r="E8" s="4"/>
      <c r="F8" s="4"/>
      <c r="G8" s="4"/>
      <c r="H8" s="4"/>
      <c r="I8" s="4"/>
      <c r="J8" s="4"/>
      <c r="K8" s="4"/>
      <c r="L8" s="4"/>
      <c r="M8" s="4"/>
      <c r="N8" s="4"/>
      <c r="O8" s="4"/>
      <c r="P8" s="4"/>
      <c r="Q8" s="4"/>
    </row>
    <row r="9" spans="1:46" ht="20.25" x14ac:dyDescent="0.3">
      <c r="A9" s="11">
        <v>6025</v>
      </c>
      <c r="B9" s="11" t="s">
        <v>220</v>
      </c>
      <c r="C9" s="10"/>
      <c r="D9" s="10"/>
      <c r="E9" s="10"/>
      <c r="F9" s="10"/>
      <c r="G9" s="10"/>
      <c r="H9" s="10"/>
      <c r="I9" s="10"/>
      <c r="J9" s="10"/>
      <c r="K9" s="10"/>
      <c r="L9" s="10"/>
      <c r="M9" s="10"/>
      <c r="N9" s="10"/>
      <c r="O9" s="71">
        <f>SUM(C9:N9)</f>
        <v>0</v>
      </c>
      <c r="T9" s="115" t="s">
        <v>258</v>
      </c>
      <c r="AA9" s="7" t="s">
        <v>190</v>
      </c>
      <c r="AB9" s="7" t="str">
        <f>IF(A9="","",A9&amp;"-000000")</f>
        <v>6025-000000</v>
      </c>
      <c r="AC9" s="7">
        <v>200</v>
      </c>
      <c r="AD9" s="7" t="str">
        <f>IF(LEN($O$1)=3,$O$1,IF(LEN($O$1)=2,0&amp;$O$1,IF(LEN($O$1)=1,0&amp;0&amp;$O$1,"ERROR")))</f>
        <v>043</v>
      </c>
      <c r="AG9" s="7">
        <v>110</v>
      </c>
      <c r="AH9" s="7" t="str">
        <f>Summary!$B$2</f>
        <v>USD</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25" x14ac:dyDescent="0.3">
      <c r="A10" s="11">
        <v>6010</v>
      </c>
      <c r="B10" s="11" t="s">
        <v>232</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043</v>
      </c>
      <c r="AE10" s="7" t="s">
        <v>166</v>
      </c>
      <c r="AG10" s="7">
        <v>110</v>
      </c>
      <c r="AH10" s="7" t="str">
        <f>Summary!$B$2</f>
        <v>USD</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25" x14ac:dyDescent="0.3">
      <c r="A11" s="11">
        <v>6010</v>
      </c>
      <c r="B11" s="11" t="s">
        <v>233</v>
      </c>
      <c r="C11" s="10"/>
      <c r="D11" s="10"/>
      <c r="E11" s="10"/>
      <c r="F11" s="10"/>
      <c r="G11" s="10"/>
      <c r="H11" s="10"/>
      <c r="I11" s="10"/>
      <c r="J11" s="10"/>
      <c r="K11" s="10"/>
      <c r="L11" s="10"/>
      <c r="M11" s="10"/>
      <c r="N11" s="10"/>
      <c r="O11" s="71">
        <f t="shared" si="1"/>
        <v>0</v>
      </c>
      <c r="T11" s="7" t="s">
        <v>35</v>
      </c>
      <c r="U11" s="7">
        <v>7006</v>
      </c>
      <c r="AA11" s="7" t="s">
        <v>190</v>
      </c>
      <c r="AB11" s="7" t="str">
        <f>IF(A11="","",A11&amp;"-000000")</f>
        <v>6010-000000</v>
      </c>
      <c r="AC11" s="7">
        <v>200</v>
      </c>
      <c r="AD11" s="7" t="str">
        <f>IF(LEN($O$1)=3,$O$1,IF(LEN($O$1)=2,0&amp;$O$1,IF(LEN($O$1)=1,0&amp;0&amp;$O$1,"ERROR")))</f>
        <v>043</v>
      </c>
      <c r="AE11" s="7" t="s">
        <v>167</v>
      </c>
      <c r="AG11" s="7">
        <v>110</v>
      </c>
      <c r="AH11" s="7" t="str">
        <f>Summary!$B$2</f>
        <v>USD</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25" x14ac:dyDescent="0.3">
      <c r="A12" s="11">
        <v>6010</v>
      </c>
      <c r="B12" s="11" t="s">
        <v>234</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043</v>
      </c>
      <c r="AE12" s="7" t="s">
        <v>168</v>
      </c>
      <c r="AG12" s="7">
        <v>110</v>
      </c>
      <c r="AH12" s="7" t="str">
        <f>Summary!$B$2</f>
        <v>USD</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25" x14ac:dyDescent="0.3">
      <c r="A13" s="11">
        <v>6050</v>
      </c>
      <c r="B13" s="11" t="s">
        <v>235</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043</v>
      </c>
      <c r="AG13" s="7">
        <v>110</v>
      </c>
      <c r="AH13" s="7" t="str">
        <f>Summary!$B$2</f>
        <v>USD</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25" x14ac:dyDescent="0.3">
      <c r="A14" s="11">
        <v>6055</v>
      </c>
      <c r="B14" s="11" t="s">
        <v>236</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043</v>
      </c>
      <c r="AG14" s="7">
        <v>110</v>
      </c>
      <c r="AH14" s="7" t="str">
        <f>Summary!$B$2</f>
        <v>USD</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25" x14ac:dyDescent="0.3">
      <c r="A15" s="11">
        <v>6060</v>
      </c>
      <c r="B15" s="11" t="s">
        <v>261</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043</v>
      </c>
      <c r="AG15" s="7">
        <v>110</v>
      </c>
      <c r="AH15" s="7" t="str">
        <f>Summary!$B$2</f>
        <v>USD</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25" x14ac:dyDescent="0.3">
      <c r="A16" s="11">
        <v>6020</v>
      </c>
      <c r="B16" s="11" t="s">
        <v>237</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043</v>
      </c>
      <c r="AG16" s="7">
        <v>110</v>
      </c>
      <c r="AH16" s="7" t="str">
        <f>Summary!$B$2</f>
        <v>USD</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x14ac:dyDescent="0.3">
      <c r="A17" s="11">
        <v>6030</v>
      </c>
      <c r="B17" s="11" t="s">
        <v>238</v>
      </c>
      <c r="C17" s="10"/>
      <c r="D17" s="10"/>
      <c r="E17" s="10"/>
      <c r="F17" s="10"/>
      <c r="G17" s="10"/>
      <c r="H17" s="10"/>
      <c r="I17" s="10"/>
      <c r="J17" s="10"/>
      <c r="K17" s="10"/>
      <c r="L17" s="10"/>
      <c r="M17" s="10"/>
      <c r="N17" s="10"/>
      <c r="O17" s="71">
        <f t="shared" si="1"/>
        <v>0</v>
      </c>
      <c r="T17" s="7" t="s">
        <v>47</v>
      </c>
      <c r="U17" s="7">
        <v>7020</v>
      </c>
      <c r="AA17" s="7" t="s">
        <v>190</v>
      </c>
      <c r="AB17" s="7" t="str">
        <f>IF(A17="","",A17&amp;"-000000")</f>
        <v>6030-000000</v>
      </c>
      <c r="AC17" s="7">
        <v>200</v>
      </c>
      <c r="AD17" s="7" t="str">
        <f t="shared" si="4"/>
        <v>043</v>
      </c>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x14ac:dyDescent="0.3">
      <c r="A18" s="11">
        <v>6035</v>
      </c>
      <c r="B18" s="11" t="s">
        <v>239</v>
      </c>
      <c r="C18" s="10"/>
      <c r="D18" s="10"/>
      <c r="E18" s="10"/>
      <c r="F18" s="10"/>
      <c r="G18" s="10"/>
      <c r="H18" s="10"/>
      <c r="I18" s="10"/>
      <c r="J18" s="10"/>
      <c r="K18" s="10"/>
      <c r="L18" s="10"/>
      <c r="M18" s="10"/>
      <c r="N18" s="10"/>
      <c r="O18" s="71">
        <f t="shared" si="1"/>
        <v>0</v>
      </c>
      <c r="T18" s="7" t="s">
        <v>49</v>
      </c>
      <c r="U18" s="7">
        <v>7022</v>
      </c>
      <c r="AA18" s="7" t="s">
        <v>190</v>
      </c>
      <c r="AB18" s="7" t="str">
        <f t="shared" si="3"/>
        <v>6035-000000</v>
      </c>
      <c r="AC18" s="7">
        <v>200</v>
      </c>
      <c r="AD18" s="7" t="str">
        <f t="shared" si="4"/>
        <v>043</v>
      </c>
      <c r="AG18" s="7">
        <v>110</v>
      </c>
      <c r="AH18" s="7" t="str">
        <f>Summary!$B$2</f>
        <v>USD</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25" x14ac:dyDescent="0.3">
      <c r="A19" s="11">
        <v>6040</v>
      </c>
      <c r="B19" s="11" t="s">
        <v>240</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043</v>
      </c>
      <c r="AG19" s="7">
        <v>110</v>
      </c>
      <c r="AH19" s="7" t="str">
        <f>Summary!$B$2</f>
        <v>USD</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x14ac:dyDescent="0.3">
      <c r="A20" s="68" t="s">
        <v>117</v>
      </c>
      <c r="B20" s="56"/>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7" t="s">
        <v>53</v>
      </c>
      <c r="U20" s="7">
        <v>7026</v>
      </c>
    </row>
    <row r="21" spans="1:46" ht="24.75" x14ac:dyDescent="0.6">
      <c r="A21" s="56"/>
      <c r="B21" s="56"/>
      <c r="C21" s="73"/>
      <c r="D21" s="73"/>
      <c r="E21" s="73"/>
      <c r="F21" s="73"/>
      <c r="G21" s="73"/>
      <c r="H21" s="73"/>
      <c r="I21" s="73"/>
      <c r="J21" s="73"/>
      <c r="K21" s="73"/>
      <c r="L21" s="73"/>
      <c r="M21" s="73"/>
      <c r="N21" s="73"/>
      <c r="O21" s="4"/>
      <c r="T21" s="7" t="s">
        <v>55</v>
      </c>
      <c r="U21" s="7">
        <v>7028</v>
      </c>
    </row>
    <row r="22" spans="1:46" ht="24.75" x14ac:dyDescent="0.6">
      <c r="A22" s="2" t="s">
        <v>121</v>
      </c>
      <c r="B22" s="56"/>
      <c r="C22" s="73"/>
      <c r="D22" s="73"/>
      <c r="E22" s="73"/>
      <c r="F22" s="73"/>
      <c r="G22" s="73"/>
      <c r="H22" s="73"/>
      <c r="I22" s="73"/>
      <c r="J22" s="73"/>
      <c r="K22" s="73"/>
      <c r="L22" s="73"/>
      <c r="M22" s="73"/>
      <c r="N22" s="73"/>
      <c r="O22" s="4"/>
      <c r="T22" s="7" t="s">
        <v>57</v>
      </c>
      <c r="U22" s="7">
        <v>7030</v>
      </c>
    </row>
    <row r="23" spans="1:46" ht="21" customHeight="1" x14ac:dyDescent="0.3">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74">
        <f t="shared" ref="O23:O34" si="20">SUM(C23:N23)</f>
        <v>0</v>
      </c>
      <c r="T23" s="7" t="s">
        <v>59</v>
      </c>
      <c r="U23" s="7">
        <v>7032</v>
      </c>
      <c r="AA23" s="7" t="s">
        <v>190</v>
      </c>
      <c r="AB23" s="7" t="str">
        <f t="shared" ref="AB23:AB30" si="21">IF(A23="","",A23&amp;"-000000")</f>
        <v>7008-000000</v>
      </c>
      <c r="AC23" s="7">
        <v>200</v>
      </c>
      <c r="AD23" s="7" t="str">
        <f t="shared" ref="AD23:AD34" si="22">IF(LEN($O$1)=3,$O$1,IF(LEN($O$1)=2,0&amp;$O$1,IF(LEN($O$1)=1,0&amp;0&amp;$O$1,"ERROR")))</f>
        <v>043</v>
      </c>
      <c r="AG23" s="7">
        <v>110</v>
      </c>
      <c r="AH23" s="7" t="str">
        <f>Summary!$B$2</f>
        <v>USD</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3">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74">
        <f t="shared" si="20"/>
        <v>0</v>
      </c>
      <c r="T24" s="7" t="s">
        <v>61</v>
      </c>
      <c r="U24" s="7">
        <v>7034</v>
      </c>
      <c r="AA24" s="7" t="s">
        <v>190</v>
      </c>
      <c r="AB24" s="7" t="str">
        <f t="shared" si="21"/>
        <v>7010-000000</v>
      </c>
      <c r="AC24" s="7">
        <v>200</v>
      </c>
      <c r="AD24" s="7" t="str">
        <f t="shared" si="22"/>
        <v>043</v>
      </c>
      <c r="AG24" s="7">
        <v>110</v>
      </c>
      <c r="AH24" s="7" t="str">
        <f>Summary!$B$2</f>
        <v>USD</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3">
      <c r="A25" s="11">
        <v>7012</v>
      </c>
      <c r="B25" s="62"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74">
        <f t="shared" si="20"/>
        <v>0</v>
      </c>
      <c r="T25" s="7" t="s">
        <v>63</v>
      </c>
      <c r="U25" s="7">
        <v>7036</v>
      </c>
      <c r="AA25" s="7" t="s">
        <v>190</v>
      </c>
      <c r="AB25" s="7" t="str">
        <f t="shared" si="21"/>
        <v>7012-000000</v>
      </c>
      <c r="AC25" s="7">
        <v>200</v>
      </c>
      <c r="AD25" s="7" t="str">
        <f t="shared" si="22"/>
        <v>043</v>
      </c>
      <c r="AG25" s="7">
        <v>110</v>
      </c>
      <c r="AH25" s="7" t="str">
        <f>Summary!$B$2</f>
        <v>USD</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3">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043</v>
      </c>
      <c r="AG26" s="7">
        <v>110</v>
      </c>
      <c r="AH26" s="7" t="str">
        <f>Summary!$B$2</f>
        <v>USD</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3">
      <c r="A27" s="11">
        <v>7018</v>
      </c>
      <c r="B27" s="62"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74">
        <f t="shared" si="20"/>
        <v>0</v>
      </c>
      <c r="T27" s="7" t="s">
        <v>67</v>
      </c>
      <c r="U27" s="7">
        <v>7040</v>
      </c>
      <c r="AA27" s="7" t="s">
        <v>190</v>
      </c>
      <c r="AB27" s="7" t="str">
        <f t="shared" si="21"/>
        <v>7018-000000</v>
      </c>
      <c r="AC27" s="7">
        <v>200</v>
      </c>
      <c r="AD27" s="7" t="str">
        <f t="shared" si="22"/>
        <v>043</v>
      </c>
      <c r="AG27" s="7">
        <v>110</v>
      </c>
      <c r="AH27" s="7" t="str">
        <f>Summary!$B$2</f>
        <v>USD</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3">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043</v>
      </c>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3">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74">
        <f t="shared" si="20"/>
        <v>0</v>
      </c>
      <c r="T29" s="7" t="s">
        <v>71</v>
      </c>
      <c r="U29" s="7">
        <v>7044</v>
      </c>
      <c r="AA29" s="7" t="s">
        <v>190</v>
      </c>
      <c r="AB29" s="7" t="str">
        <f t="shared" si="21"/>
        <v>7042-000000</v>
      </c>
      <c r="AC29" s="7">
        <v>200</v>
      </c>
      <c r="AD29" s="7" t="str">
        <f t="shared" si="22"/>
        <v>043</v>
      </c>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3">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043</v>
      </c>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3">
      <c r="A31" s="11">
        <v>7090</v>
      </c>
      <c r="B31" s="62" t="s">
        <v>259</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043</v>
      </c>
      <c r="AG31" s="7">
        <v>110</v>
      </c>
      <c r="AH31" s="7" t="str">
        <f>Summary!$B$2</f>
        <v>USD</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3">
      <c r="A32" s="19"/>
      <c r="B32" s="62" t="str">
        <f>IF(ISTEXT("Fundraising-"&amp;VLOOKUP(A32,'Chart of Accounts'!$B$5:$C$54,2,FALSE)),"Fundraising-"&amp;VLOOKUP(A32,'Chart of Accounts'!$B$5:$C$54,2,FALSE),"")</f>
        <v/>
      </c>
      <c r="C32" s="131"/>
      <c r="D32" s="131"/>
      <c r="E32" s="131"/>
      <c r="F32" s="131"/>
      <c r="G32" s="131"/>
      <c r="H32" s="131"/>
      <c r="I32" s="131"/>
      <c r="J32" s="131"/>
      <c r="K32" s="131"/>
      <c r="L32" s="131"/>
      <c r="M32" s="131"/>
      <c r="N32" s="131"/>
      <c r="O32" s="74">
        <f t="shared" si="20"/>
        <v>0</v>
      </c>
      <c r="T32" s="7" t="s">
        <v>78</v>
      </c>
      <c r="U32" s="7">
        <v>7052</v>
      </c>
      <c r="AA32" s="7" t="s">
        <v>190</v>
      </c>
      <c r="AB32" s="7" t="str">
        <f t="shared" ref="AB32:AB34" si="36">IF(A32="","",A32&amp;"-000000")</f>
        <v/>
      </c>
      <c r="AC32" s="7">
        <v>200</v>
      </c>
      <c r="AD32" s="7" t="str">
        <f t="shared" si="22"/>
        <v>043</v>
      </c>
      <c r="AG32" s="7">
        <v>110</v>
      </c>
      <c r="AH32" s="7" t="str">
        <f>Summary!$B$2</f>
        <v>USD</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0</v>
      </c>
      <c r="AS32" s="7">
        <f t="shared" si="35"/>
        <v>0</v>
      </c>
      <c r="AT32" s="7">
        <f t="shared" si="35"/>
        <v>0</v>
      </c>
    </row>
    <row r="33" spans="1:46" ht="21" customHeight="1" x14ac:dyDescent="0.3">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 t="shared" si="36"/>
        <v/>
      </c>
      <c r="AC33" s="7">
        <v>200</v>
      </c>
      <c r="AD33" s="7" t="str">
        <f t="shared" si="22"/>
        <v>043</v>
      </c>
      <c r="AG33" s="7">
        <v>110</v>
      </c>
      <c r="AH33" s="7" t="str">
        <f>Summary!$B$2</f>
        <v>USD</v>
      </c>
      <c r="AI33" s="7">
        <f t="shared" ref="AI33:AI34" si="37">IF(C33="",0,C33)</f>
        <v>0</v>
      </c>
      <c r="AJ33" s="7">
        <f t="shared" ref="AJ33:AJ34" si="38">IF(D33="",0,D33)</f>
        <v>0</v>
      </c>
      <c r="AK33" s="7">
        <f t="shared" ref="AK33:AK34" si="39">IF(E33="",0,E33)</f>
        <v>0</v>
      </c>
      <c r="AL33" s="7">
        <f t="shared" ref="AL33:AL34" si="40">IF(F33="",0,F33)</f>
        <v>0</v>
      </c>
      <c r="AM33" s="7">
        <f t="shared" ref="AM33:AM34" si="41">IF(G33="",0,G33)</f>
        <v>0</v>
      </c>
      <c r="AN33" s="7">
        <f t="shared" ref="AN33:AN34" si="42">IF(H33="",0,H33)</f>
        <v>0</v>
      </c>
      <c r="AO33" s="7">
        <f t="shared" ref="AO33:AO34" si="43">IF(I33="",0,I33)</f>
        <v>0</v>
      </c>
      <c r="AP33" s="7">
        <f t="shared" ref="AP33:AP34" si="44">IF(J33="",0,J33)</f>
        <v>0</v>
      </c>
      <c r="AQ33" s="7">
        <f t="shared" ref="AQ33:AQ34" si="45">IF(K33="",0,K33)</f>
        <v>0</v>
      </c>
      <c r="AR33" s="7">
        <f t="shared" ref="AR33:AR34" si="46">IF(L33="",0,L33)</f>
        <v>0</v>
      </c>
      <c r="AS33" s="7">
        <f t="shared" ref="AS33:AS34" si="47">IF(M33="",0,M33)</f>
        <v>0</v>
      </c>
      <c r="AT33" s="7">
        <f t="shared" ref="AT33:AT34" si="48">IF(N33="",0,N33)</f>
        <v>0</v>
      </c>
    </row>
    <row r="34" spans="1:46" ht="21" customHeight="1" x14ac:dyDescent="0.3">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 t="shared" si="36"/>
        <v/>
      </c>
      <c r="AC34" s="7">
        <v>200</v>
      </c>
      <c r="AD34" s="7" t="str">
        <f t="shared" si="22"/>
        <v>043</v>
      </c>
      <c r="AG34" s="7">
        <v>110</v>
      </c>
      <c r="AH34" s="7" t="str">
        <f>Summary!$B$2</f>
        <v>USD</v>
      </c>
      <c r="AI34" s="7">
        <f t="shared" si="37"/>
        <v>0</v>
      </c>
      <c r="AJ34" s="7">
        <f t="shared" si="38"/>
        <v>0</v>
      </c>
      <c r="AK34" s="7">
        <f t="shared" si="39"/>
        <v>0</v>
      </c>
      <c r="AL34" s="7">
        <f t="shared" si="40"/>
        <v>0</v>
      </c>
      <c r="AM34" s="7">
        <f t="shared" si="41"/>
        <v>0</v>
      </c>
      <c r="AN34" s="7">
        <f t="shared" si="42"/>
        <v>0</v>
      </c>
      <c r="AO34" s="7">
        <f t="shared" si="43"/>
        <v>0</v>
      </c>
      <c r="AP34" s="7">
        <f t="shared" si="44"/>
        <v>0</v>
      </c>
      <c r="AQ34" s="7">
        <f t="shared" si="45"/>
        <v>0</v>
      </c>
      <c r="AR34" s="7">
        <f t="shared" si="46"/>
        <v>0</v>
      </c>
      <c r="AS34" s="7">
        <f t="shared" si="47"/>
        <v>0</v>
      </c>
      <c r="AT34" s="7">
        <f t="shared" si="48"/>
        <v>0</v>
      </c>
    </row>
    <row r="35" spans="1:46" ht="21" customHeight="1" x14ac:dyDescent="0.3">
      <c r="A35" s="56" t="s">
        <v>122</v>
      </c>
      <c r="B35" s="56"/>
      <c r="C35" s="9">
        <f t="shared" ref="C35:O35" si="49">SUM(C23:C34)</f>
        <v>0</v>
      </c>
      <c r="D35" s="9">
        <f t="shared" si="49"/>
        <v>0</v>
      </c>
      <c r="E35" s="9">
        <f t="shared" si="49"/>
        <v>0</v>
      </c>
      <c r="F35" s="9">
        <f t="shared" si="49"/>
        <v>0</v>
      </c>
      <c r="G35" s="9">
        <f t="shared" si="49"/>
        <v>0</v>
      </c>
      <c r="H35" s="9">
        <f t="shared" si="49"/>
        <v>0</v>
      </c>
      <c r="I35" s="9">
        <f t="shared" si="49"/>
        <v>0</v>
      </c>
      <c r="J35" s="9">
        <f t="shared" si="49"/>
        <v>0</v>
      </c>
      <c r="K35" s="9">
        <f t="shared" si="49"/>
        <v>0</v>
      </c>
      <c r="L35" s="9">
        <f t="shared" si="49"/>
        <v>0</v>
      </c>
      <c r="M35" s="9">
        <f t="shared" si="49"/>
        <v>0</v>
      </c>
      <c r="N35" s="9">
        <f t="shared" si="49"/>
        <v>0</v>
      </c>
      <c r="O35" s="75">
        <f t="shared" si="49"/>
        <v>0</v>
      </c>
      <c r="T35" s="7" t="s">
        <v>83</v>
      </c>
      <c r="U35" s="7">
        <v>7080</v>
      </c>
    </row>
    <row r="36" spans="1:46" ht="20.25" x14ac:dyDescent="0.3">
      <c r="A36" s="56"/>
      <c r="B36" s="56"/>
      <c r="C36" s="5"/>
      <c r="D36" s="5"/>
      <c r="E36" s="5"/>
      <c r="F36" s="5"/>
      <c r="G36" s="5"/>
      <c r="H36" s="5"/>
      <c r="I36" s="5"/>
      <c r="J36" s="5"/>
      <c r="K36" s="5"/>
      <c r="L36" s="5"/>
      <c r="M36" s="5"/>
      <c r="N36" s="5"/>
      <c r="O36" s="4"/>
      <c r="T36" s="7" t="s">
        <v>85</v>
      </c>
      <c r="U36" s="7">
        <v>7082</v>
      </c>
    </row>
    <row r="37" spans="1:46" ht="21" thickBot="1" x14ac:dyDescent="0.35">
      <c r="A37" s="56" t="s">
        <v>123</v>
      </c>
      <c r="B37" s="56"/>
      <c r="C37" s="69">
        <f t="shared" ref="C37:O37" si="50">C20-C35</f>
        <v>0</v>
      </c>
      <c r="D37" s="69">
        <f t="shared" si="50"/>
        <v>0</v>
      </c>
      <c r="E37" s="69">
        <f t="shared" si="50"/>
        <v>0</v>
      </c>
      <c r="F37" s="69">
        <f t="shared" si="50"/>
        <v>0</v>
      </c>
      <c r="G37" s="69">
        <f t="shared" si="50"/>
        <v>0</v>
      </c>
      <c r="H37" s="69">
        <f t="shared" si="50"/>
        <v>0</v>
      </c>
      <c r="I37" s="69">
        <f t="shared" si="50"/>
        <v>0</v>
      </c>
      <c r="J37" s="69">
        <f t="shared" si="50"/>
        <v>0</v>
      </c>
      <c r="K37" s="69">
        <f t="shared" si="50"/>
        <v>0</v>
      </c>
      <c r="L37" s="69">
        <f t="shared" si="50"/>
        <v>0</v>
      </c>
      <c r="M37" s="69">
        <f t="shared" si="50"/>
        <v>0</v>
      </c>
      <c r="N37" s="69">
        <f t="shared" si="50"/>
        <v>0</v>
      </c>
      <c r="O37" s="69">
        <f t="shared" si="50"/>
        <v>0</v>
      </c>
      <c r="T37" s="7" t="s">
        <v>87</v>
      </c>
      <c r="U37" s="7">
        <v>7084</v>
      </c>
    </row>
    <row r="38" spans="1:46" ht="15.75" thickTop="1" x14ac:dyDescent="0.2">
      <c r="T38" s="7" t="s">
        <v>89</v>
      </c>
      <c r="U38" s="7">
        <v>7088</v>
      </c>
    </row>
    <row r="39" spans="1:46" x14ac:dyDescent="0.2">
      <c r="N39" s="163" t="str">
        <f>IF(O37&lt;0,"***This category should not operate at a loss","")</f>
        <v/>
      </c>
      <c r="T39" s="7" t="s">
        <v>91</v>
      </c>
      <c r="U39" s="7">
        <v>7090</v>
      </c>
    </row>
    <row r="40" spans="1:46" x14ac:dyDescent="0.2">
      <c r="N40" s="163"/>
      <c r="T40" s="7" t="s">
        <v>93</v>
      </c>
    </row>
    <row r="41" spans="1:46" x14ac:dyDescent="0.2">
      <c r="T41" s="7" t="s">
        <v>95</v>
      </c>
    </row>
    <row r="42" spans="1:46" x14ac:dyDescent="0.2">
      <c r="T42" s="7" t="s">
        <v>97</v>
      </c>
    </row>
    <row r="43" spans="1:46" x14ac:dyDescent="0.2">
      <c r="T43" s="7">
        <f>'Chart of Accounts'!I37</f>
        <v>0</v>
      </c>
    </row>
    <row r="44" spans="1:46" x14ac:dyDescent="0.2">
      <c r="T44" s="7">
        <f>'Chart of Accounts'!I38</f>
        <v>0</v>
      </c>
    </row>
    <row r="45" spans="1:46" x14ac:dyDescent="0.2">
      <c r="T45" s="7">
        <f>'Chart of Accounts'!I39</f>
        <v>0</v>
      </c>
    </row>
    <row r="46" spans="1:46" x14ac:dyDescent="0.2">
      <c r="T46" s="7">
        <f>'Chart of Accounts'!I40</f>
        <v>0</v>
      </c>
    </row>
    <row r="47" spans="1:46" x14ac:dyDescent="0.2">
      <c r="T47" s="7">
        <f>'Chart of Accounts'!I41</f>
        <v>0</v>
      </c>
    </row>
    <row r="48" spans="1:46" x14ac:dyDescent="0.2">
      <c r="T48" s="7">
        <f>'Chart of Accounts'!I42</f>
        <v>0</v>
      </c>
    </row>
    <row r="49" spans="20:20" x14ac:dyDescent="0.2">
      <c r="T49" s="7">
        <f>'Chart of Accounts'!I43</f>
        <v>0</v>
      </c>
    </row>
    <row r="50" spans="20:20" x14ac:dyDescent="0.2">
      <c r="T50" s="7">
        <f>'Chart of Accounts'!I44</f>
        <v>0</v>
      </c>
    </row>
    <row r="51" spans="20:20" x14ac:dyDescent="0.2">
      <c r="T51" s="7">
        <f>'Chart of Accounts'!I45</f>
        <v>0</v>
      </c>
    </row>
    <row r="52" spans="20:20" x14ac:dyDescent="0.2">
      <c r="T52" s="7">
        <f>'Chart of Accounts'!I46</f>
        <v>0</v>
      </c>
    </row>
    <row r="53" spans="20:20" x14ac:dyDescent="0.2">
      <c r="T53" s="7">
        <f>'Chart of Accounts'!I47</f>
        <v>0</v>
      </c>
    </row>
    <row r="54" spans="20:20" x14ac:dyDescent="0.2">
      <c r="T54" s="7">
        <f>'Chart of Accounts'!I48</f>
        <v>0</v>
      </c>
    </row>
    <row r="55" spans="20:20" x14ac:dyDescent="0.2">
      <c r="T55" s="7">
        <f>'Chart of Accounts'!I49</f>
        <v>0</v>
      </c>
    </row>
    <row r="56" spans="20:20" x14ac:dyDescent="0.2">
      <c r="T56" s="7">
        <f>'Chart of Accounts'!I50</f>
        <v>0</v>
      </c>
    </row>
    <row r="57" spans="20:20" x14ac:dyDescent="0.2">
      <c r="T57" s="7">
        <f>'Chart of Accounts'!I52</f>
        <v>0</v>
      </c>
    </row>
  </sheetData>
  <sheetProtection algorithmName="SHA-512" hashValue="t9AyVNvTDic81gvpnxI5W8lxfi1ugA1lfrfcbNL/1MvU/RgSZZn7m4pF+Ziv+fKC+LtoHdwT4ujm1j1zWovqkQ==" saltValue="c6+zjt1AQFtp5Cgspt+Fb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400-000001000000}">
      <formula1>0</formula1>
    </dataValidation>
    <dataValidation type="list" allowBlank="1" showInputMessage="1" showErrorMessage="1" sqref="A32:A34" xr:uid="{00000000-0002-0000-0400-000000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4"/>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8" sqref="C8"/>
    </sheetView>
  </sheetViews>
  <sheetFormatPr defaultColWidth="9.140625" defaultRowHeight="15" x14ac:dyDescent="0.2"/>
  <cols>
    <col min="1" max="1" width="11.140625" style="7" customWidth="1"/>
    <col min="2" max="2" width="52.7109375" style="7" customWidth="1"/>
    <col min="3" max="15" width="18.140625" style="7" customWidth="1"/>
    <col min="16" max="19" width="9.140625" style="7"/>
    <col min="20"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16384" width="9.140625" style="7"/>
  </cols>
  <sheetData>
    <row r="1" spans="1:47" ht="15.75" x14ac:dyDescent="0.25">
      <c r="A1" s="6"/>
      <c r="G1" s="50" t="s">
        <v>0</v>
      </c>
      <c r="N1" s="51" t="s">
        <v>2</v>
      </c>
      <c r="O1" s="51">
        <f>Summary!B1</f>
        <v>43</v>
      </c>
    </row>
    <row r="2" spans="1:47" ht="15.75" x14ac:dyDescent="0.25">
      <c r="A2" s="6"/>
      <c r="G2" s="50" t="s">
        <v>1</v>
      </c>
    </row>
    <row r="3" spans="1:47" ht="15.75" x14ac:dyDescent="0.25">
      <c r="G3" s="50" t="str">
        <f>Fundraising!G3</f>
        <v>2024-2025</v>
      </c>
    </row>
    <row r="4" spans="1:47" ht="10.5" customHeight="1" thickBot="1" x14ac:dyDescent="0.3">
      <c r="G4" s="50"/>
    </row>
    <row r="5" spans="1:47" ht="16.5" thickBot="1" x14ac:dyDescent="0.3">
      <c r="A5" s="6"/>
      <c r="C5" s="212" t="str">
        <f>Summary!B2</f>
        <v>USD</v>
      </c>
      <c r="D5" s="213"/>
      <c r="E5" s="213"/>
      <c r="F5" s="213"/>
      <c r="G5" s="213"/>
      <c r="H5" s="213"/>
      <c r="I5" s="213"/>
      <c r="J5" s="213"/>
      <c r="K5" s="213"/>
      <c r="L5" s="213"/>
      <c r="M5" s="213"/>
      <c r="N5" s="213"/>
      <c r="O5" s="214"/>
    </row>
    <row r="6" spans="1:47"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6">
        <v>6045</v>
      </c>
      <c r="B8" s="56" t="s">
        <v>8</v>
      </c>
      <c r="C8" s="10"/>
      <c r="D8" s="10"/>
      <c r="E8" s="10"/>
      <c r="F8" s="10"/>
      <c r="G8" s="10"/>
      <c r="H8" s="10"/>
      <c r="I8" s="10"/>
      <c r="J8" s="10"/>
      <c r="K8" s="10"/>
      <c r="L8" s="10"/>
      <c r="M8" s="10"/>
      <c r="N8" s="10"/>
      <c r="O8" s="71">
        <f>SUM(C8:N8)</f>
        <v>0</v>
      </c>
      <c r="AA8" s="7" t="s">
        <v>190</v>
      </c>
      <c r="AB8" s="7" t="str">
        <f>IF(A8="","",A8&amp;"-000000")</f>
        <v>6045-000000</v>
      </c>
      <c r="AC8" s="7">
        <v>400</v>
      </c>
      <c r="AD8" s="7" t="str">
        <f>IF(LEN($O$1)=3,$O$1,IF(LEN($O$1)=2,0&amp;$O$1,IF(LEN($O$1)=1,0&amp;0&amp;$O$1,"ERROR")))</f>
        <v>043</v>
      </c>
      <c r="AH8" s="7">
        <v>110</v>
      </c>
      <c r="AI8" s="7" t="str">
        <f>Summary!$B$2</f>
        <v>USD</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0.25" x14ac:dyDescent="0.3">
      <c r="A9" s="59"/>
      <c r="B9" s="56"/>
      <c r="C9" s="4"/>
      <c r="D9" s="4"/>
      <c r="E9" s="4"/>
      <c r="F9" s="4"/>
      <c r="G9" s="4"/>
      <c r="H9" s="4"/>
      <c r="I9" s="4"/>
      <c r="J9" s="4"/>
      <c r="K9" s="4"/>
      <c r="L9" s="4"/>
      <c r="M9" s="4"/>
      <c r="N9" s="4"/>
      <c r="O9" s="4"/>
    </row>
    <row r="10" spans="1:47" ht="20.25" x14ac:dyDescent="0.3">
      <c r="A10" s="56">
        <v>7002</v>
      </c>
      <c r="B10" s="56" t="s">
        <v>30</v>
      </c>
      <c r="C10" s="10"/>
      <c r="D10" s="10"/>
      <c r="E10" s="10"/>
      <c r="F10" s="10"/>
      <c r="G10" s="10"/>
      <c r="H10" s="10"/>
      <c r="I10" s="10"/>
      <c r="J10" s="10"/>
      <c r="K10" s="10"/>
      <c r="L10" s="10"/>
      <c r="M10" s="10"/>
      <c r="N10" s="10"/>
      <c r="O10" s="71">
        <f>SUM(C10:N10)</f>
        <v>0</v>
      </c>
      <c r="AA10" s="7" t="s">
        <v>190</v>
      </c>
      <c r="AB10" s="7" t="str">
        <f>IF(A10="","",A10&amp;"-000000")</f>
        <v>7002-000000</v>
      </c>
      <c r="AC10" s="7">
        <v>400</v>
      </c>
      <c r="AD10" s="7" t="str">
        <f>IF(LEN($O$1)=3,$O$1,IF(LEN($O$1)=2,0&amp;$O$1,IF(LEN($O$1)=1,0&amp;0&amp;$O$1,"ERROR")))</f>
        <v>043</v>
      </c>
      <c r="AH10" s="7">
        <v>110</v>
      </c>
      <c r="AI10" s="7" t="str">
        <f>Summary!$B$2</f>
        <v>USD</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0.25" x14ac:dyDescent="0.3">
      <c r="A11" s="56"/>
      <c r="B11" s="56"/>
      <c r="C11" s="5"/>
      <c r="D11" s="5"/>
      <c r="E11" s="5"/>
      <c r="F11" s="5"/>
      <c r="G11" s="5"/>
      <c r="H11" s="5"/>
      <c r="I11" s="5"/>
      <c r="J11" s="5"/>
      <c r="K11" s="5"/>
      <c r="L11" s="5"/>
      <c r="M11" s="5"/>
      <c r="N11" s="5"/>
      <c r="O11" s="5"/>
    </row>
    <row r="12" spans="1:47" ht="21" thickBot="1" x14ac:dyDescent="0.35">
      <c r="A12" s="56" t="s">
        <v>124</v>
      </c>
      <c r="B12" s="56"/>
      <c r="C12" s="72">
        <f>C8-C10</f>
        <v>0</v>
      </c>
      <c r="D12" s="72">
        <f t="shared" ref="D12:O12" si="2">D8-D10</f>
        <v>0</v>
      </c>
      <c r="E12" s="72">
        <f t="shared" si="2"/>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row>
    <row r="13" spans="1:47" ht="15.75" thickTop="1" x14ac:dyDescent="0.2"/>
    <row r="14" spans="1:47" x14ac:dyDescent="0.2">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3"/>
  <sheetViews>
    <sheetView zoomScale="70" zoomScaleNormal="70" workbookViewId="0">
      <pane xSplit="2" ySplit="6" topLeftCell="E18" activePane="bottomRight" state="frozen"/>
      <selection activeCell="B1" sqref="B1"/>
      <selection pane="topRight" activeCell="B1" sqref="B1"/>
      <selection pane="bottomLeft" activeCell="B1" sqref="B1"/>
      <selection pane="bottomRight" activeCell="N10" sqref="N10"/>
    </sheetView>
  </sheetViews>
  <sheetFormatPr defaultColWidth="9.140625" defaultRowHeight="15" x14ac:dyDescent="0.2"/>
  <cols>
    <col min="1" max="1" width="11.140625" style="7" customWidth="1"/>
    <col min="2" max="2" width="69.85546875" style="7" customWidth="1"/>
    <col min="3" max="3" width="17.5703125" style="7" customWidth="1"/>
    <col min="4" max="15" width="17.28515625" style="7" customWidth="1"/>
    <col min="16" max="17" width="9.140625" style="7"/>
    <col min="18" max="18" width="9.140625" style="7" customWidth="1"/>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'District Store'!G3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287</v>
      </c>
      <c r="B8" s="59"/>
      <c r="C8" s="56"/>
      <c r="D8" s="4"/>
      <c r="E8" s="4"/>
      <c r="F8" s="4"/>
      <c r="G8" s="4"/>
      <c r="H8" s="4"/>
      <c r="I8" s="4"/>
      <c r="J8" s="4"/>
      <c r="K8" s="4"/>
      <c r="L8" s="4"/>
      <c r="M8" s="4"/>
      <c r="N8" s="4"/>
      <c r="O8" s="4"/>
    </row>
    <row r="9" spans="1:46" ht="20.25" x14ac:dyDescent="0.3">
      <c r="A9" s="61" t="s">
        <v>287</v>
      </c>
      <c r="B9" s="63"/>
      <c r="C9" s="4"/>
      <c r="D9" s="4"/>
      <c r="E9" s="4"/>
      <c r="F9" s="4"/>
      <c r="G9" s="4"/>
      <c r="H9" s="4"/>
      <c r="I9" s="4"/>
      <c r="J9" s="4"/>
      <c r="K9" s="4"/>
      <c r="L9" s="4"/>
      <c r="M9" s="4"/>
      <c r="N9" s="4"/>
      <c r="O9" s="4"/>
      <c r="T9" s="115" t="s">
        <v>258</v>
      </c>
    </row>
    <row r="10" spans="1:46" ht="20.25" customHeight="1" x14ac:dyDescent="0.3">
      <c r="A10" s="11">
        <v>7006</v>
      </c>
      <c r="B10" s="62" t="str">
        <f>IF(ISTEXT("Marketing-"&amp;VLOOKUP(A10,'Chart of Accounts'!$B$5:$C$50,2,FALSE)),"Marketing-"&amp;VLOOKUP(A10,'Chart of Accounts'!$B$5:$C$50,2,FALSE),"")</f>
        <v>Marketing-Educational Materials</v>
      </c>
      <c r="C10" s="120"/>
      <c r="D10" s="120"/>
      <c r="E10" s="120">
        <v>800</v>
      </c>
      <c r="F10" s="120">
        <v>200</v>
      </c>
      <c r="G10" s="120">
        <v>200</v>
      </c>
      <c r="H10" s="120">
        <v>340</v>
      </c>
      <c r="I10" s="120">
        <v>200</v>
      </c>
      <c r="J10" s="120">
        <v>100</v>
      </c>
      <c r="K10" s="120">
        <v>240</v>
      </c>
      <c r="L10" s="120">
        <v>100</v>
      </c>
      <c r="M10" s="120">
        <v>140</v>
      </c>
      <c r="N10" s="120">
        <v>0</v>
      </c>
      <c r="O10" s="4">
        <f t="shared" ref="O10:O19" si="0">SUM(C10:N10)</f>
        <v>2320</v>
      </c>
      <c r="T10" s="7" t="s">
        <v>33</v>
      </c>
      <c r="U10" s="7">
        <v>7004</v>
      </c>
      <c r="AA10" s="7" t="s">
        <v>190</v>
      </c>
      <c r="AB10" s="7" t="str">
        <f t="shared" ref="AB10:AB19" si="1">IF(A10="","",A10&amp;"-000000")</f>
        <v>7006-000000</v>
      </c>
      <c r="AC10" s="7">
        <v>599</v>
      </c>
      <c r="AD10" s="7" t="str">
        <f t="shared" ref="AD10:AD19" si="2">IF(LEN($O$1)=3,$O$1,IF(LEN($O$1)=2,0&amp;$O$1,IF(LEN($O$1)=1,0&amp;0&amp;$O$1,"ERROR")))</f>
        <v>043</v>
      </c>
      <c r="AG10" s="7">
        <v>110</v>
      </c>
      <c r="AH10" s="7" t="str">
        <f>Summary!$B$2</f>
        <v>USD</v>
      </c>
      <c r="AI10" s="7">
        <f t="shared" ref="AI10:AT10" si="3">IF(C10="",0,C10)</f>
        <v>0</v>
      </c>
      <c r="AJ10" s="7">
        <f t="shared" si="3"/>
        <v>0</v>
      </c>
      <c r="AK10" s="7">
        <f t="shared" si="3"/>
        <v>800</v>
      </c>
      <c r="AL10" s="7">
        <f t="shared" si="3"/>
        <v>200</v>
      </c>
      <c r="AM10" s="7">
        <f t="shared" si="3"/>
        <v>200</v>
      </c>
      <c r="AN10" s="7">
        <f t="shared" si="3"/>
        <v>340</v>
      </c>
      <c r="AO10" s="7">
        <f t="shared" si="3"/>
        <v>200</v>
      </c>
      <c r="AP10" s="7">
        <f t="shared" si="3"/>
        <v>100</v>
      </c>
      <c r="AQ10" s="7">
        <f t="shared" si="3"/>
        <v>240</v>
      </c>
      <c r="AR10" s="7">
        <f t="shared" si="3"/>
        <v>100</v>
      </c>
      <c r="AS10" s="7">
        <f t="shared" si="3"/>
        <v>140</v>
      </c>
      <c r="AT10" s="7">
        <f t="shared" si="3"/>
        <v>0</v>
      </c>
    </row>
    <row r="11" spans="1:46" ht="20.25" customHeight="1" x14ac:dyDescent="0.3">
      <c r="A11" s="11">
        <v>7008</v>
      </c>
      <c r="B11" s="62" t="str">
        <f>IF(ISTEXT("Marketing-"&amp;VLOOKUP(A11,'Chart of Accounts'!$B$5:$C$50,2,FALSE)),"Marketing-"&amp;VLOOKUP(A11,'Chart of Accounts'!$B$5:$C$50,2,FALSE),"")</f>
        <v>Marketing-Promotional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599</v>
      </c>
      <c r="AD11" s="7" t="str">
        <f t="shared" si="2"/>
        <v>043</v>
      </c>
      <c r="AG11" s="7">
        <v>110</v>
      </c>
      <c r="AH11" s="7" t="str">
        <f>Summary!$B$2</f>
        <v>USD</v>
      </c>
      <c r="AI11" s="7">
        <f t="shared" ref="AI11:AI19" si="4">IF(C11="",0,C11)</f>
        <v>0</v>
      </c>
      <c r="AJ11" s="7">
        <f t="shared" ref="AJ11:AJ19" si="5">IF(D11="",0,D11)</f>
        <v>0</v>
      </c>
      <c r="AK11" s="7">
        <f t="shared" ref="AK11:AK19" si="6">IF(E11="",0,E11)</f>
        <v>0</v>
      </c>
      <c r="AL11" s="7">
        <f t="shared" ref="AL11:AL19" si="7">IF(F11="",0,F11)</f>
        <v>0</v>
      </c>
      <c r="AM11" s="7">
        <f t="shared" ref="AM11:AM19" si="8">IF(G11="",0,G11)</f>
        <v>0</v>
      </c>
      <c r="AN11" s="7">
        <f t="shared" ref="AN11:AN19" si="9">IF(H11="",0,H11)</f>
        <v>0</v>
      </c>
      <c r="AO11" s="7">
        <f t="shared" ref="AO11:AO19" si="10">IF(I11="",0,I11)</f>
        <v>0</v>
      </c>
      <c r="AP11" s="7">
        <f t="shared" ref="AP11:AP19" si="11">IF(J11="",0,J11)</f>
        <v>0</v>
      </c>
      <c r="AQ11" s="7">
        <f t="shared" ref="AQ11:AQ19" si="12">IF(K11="",0,K11)</f>
        <v>0</v>
      </c>
      <c r="AR11" s="7">
        <f t="shared" ref="AR11:AR19" si="13">IF(L11="",0,L11)</f>
        <v>0</v>
      </c>
      <c r="AS11" s="7">
        <f t="shared" ref="AS11:AS19" si="14">IF(M11="",0,M11)</f>
        <v>0</v>
      </c>
      <c r="AT11" s="7">
        <f t="shared" ref="AT11:AT19" si="15">IF(N11="",0,N11)</f>
        <v>0</v>
      </c>
    </row>
    <row r="12" spans="1:46" ht="20.25" customHeight="1" x14ac:dyDescent="0.3">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043</v>
      </c>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7012</v>
      </c>
      <c r="B13" s="62" t="str">
        <f>IF(ISTEXT("Marketing-"&amp;VLOOKUP(A13,'Chart of Accounts'!$B$5:$C$50,2,FALSE)),"Marketing-"&amp;VLOOKUP(A13,'Chart of Accounts'!$B$5:$C$50,2,FALSE),"")</f>
        <v>Marketing-Supplies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599</v>
      </c>
      <c r="AD13" s="7" t="str">
        <f t="shared" si="2"/>
        <v>043</v>
      </c>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7036</v>
      </c>
      <c r="B14" s="62" t="str">
        <f>IF(ISTEXT("Marketing-"&amp;VLOOKUP(A14,'Chart of Accounts'!$B$5:$C$50,2,FALSE)),"Marketing-"&amp;VLOOKUP(A14,'Chart of Accounts'!$B$5:$C$50,2,FALSE),"")</f>
        <v>Marketing-Advertising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599</v>
      </c>
      <c r="AD14" s="7" t="str">
        <f t="shared" si="2"/>
        <v>043</v>
      </c>
      <c r="AG14" s="7">
        <v>110</v>
      </c>
      <c r="AH14" s="7" t="str">
        <f>Summary!$B$2</f>
        <v>USD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
      <c r="A15" s="11">
        <v>7044</v>
      </c>
      <c r="B15" s="62" t="str">
        <f>IF(ISTEXT("Marketing-"&amp;VLOOKUP(A15,'Chart of Accounts'!$B$5:$C$50,2,FALSE)),"Marketing-"&amp;VLOOKUP(A15,'Chart of Accounts'!$B$5:$C$50,2,FALSE),"")</f>
        <v>Marketing-Postage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599</v>
      </c>
      <c r="AD15" s="7" t="str">
        <f t="shared" si="2"/>
        <v>043</v>
      </c>
      <c r="AG15" s="7">
        <v>110</v>
      </c>
      <c r="AH15" s="7" t="str">
        <f>Summary!$B$2</f>
        <v>USD</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3">
      <c r="A16" s="11">
        <v>7082</v>
      </c>
      <c r="B16" s="62" t="str">
        <f>IF(ISTEXT("Marketing-"&amp;VLOOKUP(A16,'Chart of Accounts'!$B$5:$C$50,2,FALSE)),"Marketing-"&amp;VLOOKUP(A16,'Chart of Accounts'!$B$5:$C$50,2,FALSE),"")</f>
        <v>Marketing-Incentives</v>
      </c>
      <c r="C16" s="120"/>
      <c r="D16" s="120"/>
      <c r="E16" s="120"/>
      <c r="F16" s="120"/>
      <c r="G16" s="120"/>
      <c r="H16" s="120"/>
      <c r="I16" s="120"/>
      <c r="J16" s="120"/>
      <c r="K16" s="120"/>
      <c r="L16" s="120"/>
      <c r="M16" s="120"/>
      <c r="N16" s="120"/>
      <c r="O16" s="4">
        <f t="shared" si="0"/>
        <v>0</v>
      </c>
      <c r="T16" s="7" t="s">
        <v>45</v>
      </c>
      <c r="U16" s="7">
        <v>7018</v>
      </c>
      <c r="AA16" s="7" t="s">
        <v>190</v>
      </c>
      <c r="AB16" s="7" t="str">
        <f t="shared" si="1"/>
        <v>7082-000000</v>
      </c>
      <c r="AC16" s="7">
        <v>599</v>
      </c>
      <c r="AD16" s="7" t="str">
        <f t="shared" si="2"/>
        <v>043</v>
      </c>
      <c r="AG16" s="7">
        <v>110</v>
      </c>
      <c r="AH16" s="7" t="str">
        <f>Summary!$B$2</f>
        <v>USD</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3">
      <c r="A17" s="19"/>
      <c r="B17" s="62" t="str">
        <f>IF(ISTEXT("Marketing-"&amp;VLOOKUP(A17,'Chart of Accounts'!$B$5:$C$54,2,FALSE)),"Marketing-"&amp;VLOOKUP(A17,'Chart of Accounts'!$B$5:$C$54,2,FALSE),"")</f>
        <v/>
      </c>
      <c r="C17" s="120"/>
      <c r="D17" s="120"/>
      <c r="E17" s="120"/>
      <c r="F17" s="120"/>
      <c r="G17" s="120"/>
      <c r="H17" s="120"/>
      <c r="I17" s="120"/>
      <c r="J17" s="120"/>
      <c r="K17" s="120"/>
      <c r="L17" s="120"/>
      <c r="M17" s="120"/>
      <c r="N17" s="120"/>
      <c r="O17" s="4">
        <f t="shared" si="0"/>
        <v>0</v>
      </c>
      <c r="T17" s="7" t="s">
        <v>47</v>
      </c>
      <c r="U17" s="7">
        <v>7020</v>
      </c>
      <c r="AA17" s="7" t="s">
        <v>190</v>
      </c>
      <c r="AB17" s="7" t="str">
        <f t="shared" si="1"/>
        <v/>
      </c>
      <c r="AC17" s="7">
        <v>599</v>
      </c>
      <c r="AD17" s="7" t="str">
        <f t="shared" si="2"/>
        <v>043</v>
      </c>
      <c r="AG17" s="7">
        <v>110</v>
      </c>
      <c r="AH17" s="7" t="str">
        <f>Summary!$B$2</f>
        <v>USD</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3">
      <c r="A18" s="19"/>
      <c r="B18" s="62" t="str">
        <f>IF(ISTEXT("Marketing-"&amp;VLOOKUP(A18,'Chart of Accounts'!$B$5:$C$54,2,FALSE)),"Marketing-"&amp;VLOOKUP(A18,'Chart of Accounts'!$B$5:$C$54,2,FALSE),"")</f>
        <v/>
      </c>
      <c r="C18" s="120"/>
      <c r="D18" s="120"/>
      <c r="E18" s="120"/>
      <c r="F18" s="120"/>
      <c r="G18" s="120"/>
      <c r="H18" s="120"/>
      <c r="I18" s="120"/>
      <c r="J18" s="120"/>
      <c r="K18" s="120"/>
      <c r="L18" s="120"/>
      <c r="M18" s="120"/>
      <c r="N18" s="120"/>
      <c r="O18" s="4">
        <f t="shared" si="0"/>
        <v>0</v>
      </c>
      <c r="T18" s="7" t="s">
        <v>49</v>
      </c>
      <c r="U18" s="7">
        <v>7022</v>
      </c>
      <c r="AA18" s="7" t="s">
        <v>190</v>
      </c>
      <c r="AB18" s="7" t="str">
        <f t="shared" si="1"/>
        <v/>
      </c>
      <c r="AC18" s="7">
        <v>599</v>
      </c>
      <c r="AD18" s="7" t="str">
        <f t="shared" si="2"/>
        <v>043</v>
      </c>
      <c r="AG18" s="7">
        <v>110</v>
      </c>
      <c r="AH18" s="7" t="str">
        <f>Summary!$B$2</f>
        <v>USD</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3">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043</v>
      </c>
      <c r="AG19" s="7">
        <v>110</v>
      </c>
      <c r="AH19" s="7" t="str">
        <f>Summary!$B$2</f>
        <v>USD</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3">
      <c r="A20" s="61" t="s">
        <v>331</v>
      </c>
      <c r="B20" s="63"/>
      <c r="C20" s="64">
        <f>SUM(C10:C19)</f>
        <v>0</v>
      </c>
      <c r="D20" s="64">
        <f t="shared" ref="D20:O20" si="16">SUM(D10:D19)</f>
        <v>0</v>
      </c>
      <c r="E20" s="64">
        <f t="shared" si="16"/>
        <v>800</v>
      </c>
      <c r="F20" s="64">
        <f t="shared" si="16"/>
        <v>200</v>
      </c>
      <c r="G20" s="64">
        <f t="shared" si="16"/>
        <v>200</v>
      </c>
      <c r="H20" s="64">
        <f t="shared" si="16"/>
        <v>340</v>
      </c>
      <c r="I20" s="64">
        <f t="shared" si="16"/>
        <v>200</v>
      </c>
      <c r="J20" s="64">
        <f t="shared" si="16"/>
        <v>100</v>
      </c>
      <c r="K20" s="64">
        <f t="shared" si="16"/>
        <v>240</v>
      </c>
      <c r="L20" s="64">
        <f t="shared" si="16"/>
        <v>100</v>
      </c>
      <c r="M20" s="64">
        <f t="shared" si="16"/>
        <v>140</v>
      </c>
      <c r="N20" s="64">
        <f t="shared" si="16"/>
        <v>0</v>
      </c>
      <c r="O20" s="64">
        <f t="shared" si="16"/>
        <v>2320</v>
      </c>
      <c r="T20" s="7" t="s">
        <v>53</v>
      </c>
      <c r="U20" s="7">
        <v>7026</v>
      </c>
    </row>
    <row r="21" spans="1:46" ht="20.25" customHeight="1" x14ac:dyDescent="0.3">
      <c r="A21" s="3"/>
      <c r="B21" s="63"/>
      <c r="C21" s="4"/>
      <c r="D21" s="4"/>
      <c r="E21" s="4"/>
      <c r="F21" s="4"/>
      <c r="G21" s="4"/>
      <c r="H21" s="4"/>
      <c r="I21" s="4"/>
      <c r="J21" s="4"/>
      <c r="K21" s="4"/>
      <c r="L21" s="4"/>
      <c r="M21" s="4"/>
      <c r="N21" s="4"/>
      <c r="O21" s="4"/>
      <c r="T21" s="7" t="s">
        <v>55</v>
      </c>
      <c r="U21" s="7">
        <v>7028</v>
      </c>
    </row>
    <row r="22" spans="1:46" ht="20.25" x14ac:dyDescent="0.3">
      <c r="A22" s="11"/>
      <c r="B22" s="11"/>
      <c r="C22" s="4"/>
      <c r="D22" s="4"/>
      <c r="E22" s="4"/>
      <c r="F22" s="4"/>
      <c r="G22" s="4"/>
      <c r="H22" s="4"/>
      <c r="I22" s="4"/>
      <c r="J22" s="4"/>
      <c r="K22" s="4"/>
      <c r="L22" s="4"/>
      <c r="M22" s="4"/>
      <c r="N22" s="4"/>
      <c r="O22" s="4"/>
      <c r="T22" s="7" t="s">
        <v>57</v>
      </c>
      <c r="U22" s="7">
        <v>7030</v>
      </c>
    </row>
    <row r="23" spans="1:46" ht="21" thickBot="1" x14ac:dyDescent="0.35">
      <c r="A23" s="1"/>
      <c r="B23" s="56" t="s">
        <v>302</v>
      </c>
      <c r="C23" s="69">
        <f>SUM(C20)</f>
        <v>0</v>
      </c>
      <c r="D23" s="69">
        <f t="shared" ref="D23:O23" si="17">SUM(D20)</f>
        <v>0</v>
      </c>
      <c r="E23" s="69">
        <f t="shared" si="17"/>
        <v>800</v>
      </c>
      <c r="F23" s="69">
        <f t="shared" si="17"/>
        <v>200</v>
      </c>
      <c r="G23" s="69">
        <f t="shared" si="17"/>
        <v>200</v>
      </c>
      <c r="H23" s="69">
        <f t="shared" si="17"/>
        <v>340</v>
      </c>
      <c r="I23" s="69">
        <f t="shared" si="17"/>
        <v>200</v>
      </c>
      <c r="J23" s="69">
        <f t="shared" si="17"/>
        <v>100</v>
      </c>
      <c r="K23" s="69">
        <f t="shared" si="17"/>
        <v>240</v>
      </c>
      <c r="L23" s="69">
        <f t="shared" si="17"/>
        <v>100</v>
      </c>
      <c r="M23" s="69">
        <f t="shared" si="17"/>
        <v>140</v>
      </c>
      <c r="N23" s="69">
        <f t="shared" si="17"/>
        <v>0</v>
      </c>
      <c r="O23" s="69">
        <f t="shared" si="17"/>
        <v>2320</v>
      </c>
      <c r="T23" s="7" t="s">
        <v>59</v>
      </c>
      <c r="U23" s="7">
        <v>7032</v>
      </c>
    </row>
    <row r="24" spans="1:46" ht="15.75" thickTop="1" x14ac:dyDescent="0.2">
      <c r="T24" s="7" t="s">
        <v>61</v>
      </c>
      <c r="U24" s="7">
        <v>7034</v>
      </c>
    </row>
    <row r="25" spans="1:46" x14ac:dyDescent="0.2">
      <c r="T25" s="7" t="s">
        <v>63</v>
      </c>
      <c r="U25" s="7">
        <v>7036</v>
      </c>
    </row>
    <row r="26" spans="1:46" x14ac:dyDescent="0.2">
      <c r="T26" s="7" t="s">
        <v>65</v>
      </c>
      <c r="U26" s="7">
        <v>7038</v>
      </c>
    </row>
    <row r="27" spans="1:46" x14ac:dyDescent="0.2">
      <c r="T27" s="7" t="s">
        <v>67</v>
      </c>
      <c r="U27" s="7">
        <v>7040</v>
      </c>
    </row>
    <row r="28" spans="1:46" x14ac:dyDescent="0.2">
      <c r="T28" s="7" t="s">
        <v>69</v>
      </c>
      <c r="U28" s="7">
        <v>7042</v>
      </c>
    </row>
    <row r="29" spans="1:46"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7088</v>
      </c>
    </row>
    <row r="40" spans="20:21" x14ac:dyDescent="0.2">
      <c r="T40" s="7" t="s">
        <v>91</v>
      </c>
      <c r="U40" s="7">
        <v>7090</v>
      </c>
    </row>
    <row r="41" spans="20:21" x14ac:dyDescent="0.2">
      <c r="T41" s="7" t="s">
        <v>93</v>
      </c>
    </row>
    <row r="42" spans="20:21" x14ac:dyDescent="0.2">
      <c r="T42" s="7" t="s">
        <v>95</v>
      </c>
    </row>
    <row r="43" spans="20:21" x14ac:dyDescent="0.2">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95"/>
  <sheetViews>
    <sheetView zoomScale="60" zoomScaleNormal="60" workbookViewId="0">
      <selection activeCell="I16" sqref="I16"/>
    </sheetView>
  </sheetViews>
  <sheetFormatPr defaultColWidth="9.140625" defaultRowHeight="15" x14ac:dyDescent="0.2"/>
  <cols>
    <col min="1" max="1" width="11.140625" style="7" customWidth="1"/>
    <col min="2" max="2" width="56.5703125" style="7" customWidth="1"/>
    <col min="3" max="3" width="17.5703125" style="7" customWidth="1"/>
    <col min="4" max="15" width="17.28515625" style="7" customWidth="1"/>
    <col min="16" max="18" width="9.140625" style="7"/>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'Marketing Outside Toastmasters'!G3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288</v>
      </c>
      <c r="B8" s="59"/>
      <c r="C8" s="56"/>
      <c r="D8" s="4"/>
      <c r="E8" s="4"/>
      <c r="F8" s="4"/>
      <c r="G8" s="4"/>
      <c r="H8" s="4"/>
      <c r="I8" s="4"/>
      <c r="J8" s="4"/>
      <c r="K8" s="4"/>
      <c r="L8" s="4"/>
      <c r="M8" s="4"/>
      <c r="N8" s="4"/>
      <c r="O8" s="4"/>
    </row>
    <row r="9" spans="1:46" ht="20.25" x14ac:dyDescent="0.3">
      <c r="A9" s="61" t="s">
        <v>289</v>
      </c>
      <c r="B9" s="63"/>
      <c r="C9" s="4"/>
      <c r="D9" s="4"/>
      <c r="E9" s="4"/>
      <c r="F9" s="4"/>
      <c r="G9" s="4"/>
      <c r="H9" s="4"/>
      <c r="I9" s="4"/>
      <c r="J9" s="4"/>
      <c r="K9" s="4"/>
      <c r="L9" s="4"/>
      <c r="M9" s="4"/>
      <c r="N9" s="4"/>
      <c r="O9" s="4"/>
      <c r="T9" s="115" t="s">
        <v>258</v>
      </c>
    </row>
    <row r="10" spans="1:46" ht="20.25" customHeight="1" x14ac:dyDescent="0.3">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043</v>
      </c>
      <c r="AG10" s="7">
        <v>110</v>
      </c>
      <c r="AH10" s="7" t="str">
        <f>Summary!$B$2</f>
        <v>USD</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3">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043</v>
      </c>
      <c r="AG11" s="7">
        <v>110</v>
      </c>
      <c r="AH11" s="7" t="str">
        <f>Summary!$B$2</f>
        <v>USD</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3">
      <c r="A12" s="11">
        <v>7010</v>
      </c>
      <c r="B12" s="62" t="str">
        <f>IF(ISTEXT("Recognition - Member-"&amp;VLOOKUP(A12,'Chart of Accounts'!$B$5:$C$50,2,FALSE)),"Recognition - Member-"&amp;VLOOKUP(A12,'Chart of Accounts'!$B$5:$C$50,2,FALSE),"")</f>
        <v>Recognition - Member-Awards Expense (Trophies, Plaques, Ribbons &amp; Certificates)</v>
      </c>
      <c r="C12" s="120">
        <v>225</v>
      </c>
      <c r="D12" s="120"/>
      <c r="E12" s="120"/>
      <c r="F12" s="120"/>
      <c r="G12" s="120"/>
      <c r="H12" s="120"/>
      <c r="I12" s="120"/>
      <c r="J12" s="120"/>
      <c r="K12" s="120"/>
      <c r="L12" s="120"/>
      <c r="M12" s="120"/>
      <c r="N12" s="120"/>
      <c r="O12" s="4">
        <f t="shared" si="0"/>
        <v>225</v>
      </c>
      <c r="T12" s="7" t="s">
        <v>37</v>
      </c>
      <c r="U12" s="7">
        <v>7008</v>
      </c>
      <c r="AA12" s="7" t="s">
        <v>190</v>
      </c>
      <c r="AB12" s="7" t="str">
        <f t="shared" si="1"/>
        <v>7010-000000</v>
      </c>
      <c r="AC12" s="7">
        <v>570</v>
      </c>
      <c r="AD12" s="7" t="str">
        <f t="shared" si="2"/>
        <v>043</v>
      </c>
      <c r="AG12" s="7">
        <v>110</v>
      </c>
      <c r="AH12" s="7" t="str">
        <f>Summary!$B$2</f>
        <v>USD</v>
      </c>
      <c r="AI12" s="7">
        <f t="shared" si="3"/>
        <v>225</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3">
      <c r="A13" s="11">
        <v>7012</v>
      </c>
      <c r="B13" s="62" t="str">
        <f>IF(ISTEXT("Recognition - Member-"&amp;VLOOKUP(A13,'Chart of Accounts'!$B$5:$C$50,2,FALSE)),"Recognition - Member-"&amp;VLOOKUP(A13,'Chart of Accounts'!$B$5:$C$50,2,FALSE),"")</f>
        <v>Recognition - Member-Supplies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570</v>
      </c>
      <c r="AD13" s="7" t="str">
        <f t="shared" si="2"/>
        <v>043</v>
      </c>
      <c r="AG13" s="7">
        <v>110</v>
      </c>
      <c r="AH13" s="7" t="str">
        <f>Summary!$B$2</f>
        <v>USD</v>
      </c>
      <c r="AI13" s="7">
        <f t="shared" si="3"/>
        <v>0</v>
      </c>
      <c r="AJ13" s="7">
        <f t="shared" si="4"/>
        <v>0</v>
      </c>
      <c r="AK13" s="7">
        <f t="shared" si="5"/>
        <v>0</v>
      </c>
      <c r="AL13" s="7">
        <f t="shared" si="6"/>
        <v>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3">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043</v>
      </c>
      <c r="AG14" s="7">
        <v>110</v>
      </c>
      <c r="AH14" s="7" t="str">
        <f>Summary!$B$2</f>
        <v>USD</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3">
      <c r="A15" s="11">
        <v>7044</v>
      </c>
      <c r="B15" s="62" t="str">
        <f>IF(ISTEXT("Recognition - Member-"&amp;VLOOKUP(A15,'Chart of Accounts'!$B$5:$C$50,2,FALSE)),"Recognition - Member-"&amp;VLOOKUP(A15,'Chart of Accounts'!$B$5:$C$50,2,FALSE),"")</f>
        <v>Recognition - Member-Postage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570</v>
      </c>
      <c r="AD15" s="7" t="str">
        <f t="shared" si="2"/>
        <v>043</v>
      </c>
      <c r="AG15" s="7">
        <v>110</v>
      </c>
      <c r="AH15" s="7" t="str">
        <f>Summary!$B$2</f>
        <v>USD</v>
      </c>
      <c r="AI15" s="7">
        <f t="shared" si="3"/>
        <v>0</v>
      </c>
      <c r="AJ15" s="7">
        <f t="shared" si="4"/>
        <v>0</v>
      </c>
      <c r="AK15" s="7">
        <f t="shared" si="5"/>
        <v>0</v>
      </c>
      <c r="AL15" s="7">
        <f t="shared" si="6"/>
        <v>0</v>
      </c>
      <c r="AM15" s="7">
        <f t="shared" si="7"/>
        <v>0</v>
      </c>
      <c r="AN15" s="7">
        <f t="shared" si="8"/>
        <v>0</v>
      </c>
      <c r="AO15" s="7">
        <f t="shared" si="9"/>
        <v>0</v>
      </c>
      <c r="AP15" s="7">
        <f t="shared" si="10"/>
        <v>0</v>
      </c>
      <c r="AQ15" s="7">
        <f t="shared" si="11"/>
        <v>0</v>
      </c>
      <c r="AR15" s="7">
        <f t="shared" si="12"/>
        <v>0</v>
      </c>
      <c r="AS15" s="7">
        <f t="shared" si="13"/>
        <v>0</v>
      </c>
      <c r="AT15" s="7">
        <f t="shared" si="14"/>
        <v>0</v>
      </c>
    </row>
    <row r="16" spans="1:46" ht="20.25" customHeight="1" x14ac:dyDescent="0.3">
      <c r="A16" s="11">
        <v>7082</v>
      </c>
      <c r="B16" s="62" t="str">
        <f>IF(ISTEXT("Recognition - Member-"&amp;VLOOKUP(A16,'Chart of Accounts'!$B$5:$C$50,2,FALSE)),"Recognition - Member-"&amp;VLOOKUP(A16,'Chart of Accounts'!$B$5:$C$50,2,FALSE),"")</f>
        <v>Recognition - Member-Incentives</v>
      </c>
      <c r="C16" s="120"/>
      <c r="D16" s="120"/>
      <c r="E16" s="120">
        <v>300</v>
      </c>
      <c r="F16" s="120">
        <v>300</v>
      </c>
      <c r="G16" s="120">
        <v>200</v>
      </c>
      <c r="H16" s="120">
        <v>600</v>
      </c>
      <c r="I16" s="120">
        <v>300</v>
      </c>
      <c r="J16" s="120">
        <v>200</v>
      </c>
      <c r="K16" s="120">
        <v>200</v>
      </c>
      <c r="L16" s="120">
        <v>400</v>
      </c>
      <c r="M16" s="120">
        <v>300</v>
      </c>
      <c r="N16" s="120">
        <v>300</v>
      </c>
      <c r="O16" s="4">
        <f t="shared" si="0"/>
        <v>3100</v>
      </c>
      <c r="T16" s="7" t="s">
        <v>45</v>
      </c>
      <c r="U16" s="7">
        <v>7016</v>
      </c>
      <c r="AA16" s="7" t="s">
        <v>190</v>
      </c>
      <c r="AB16" s="7" t="str">
        <f t="shared" si="1"/>
        <v>7082-000000</v>
      </c>
      <c r="AC16" s="7">
        <v>570</v>
      </c>
      <c r="AD16" s="7" t="str">
        <f t="shared" si="2"/>
        <v>043</v>
      </c>
      <c r="AG16" s="7">
        <v>110</v>
      </c>
      <c r="AH16" s="7" t="str">
        <f>Summary!$B$2</f>
        <v>USD</v>
      </c>
      <c r="AI16" s="7">
        <f t="shared" si="3"/>
        <v>0</v>
      </c>
      <c r="AJ16" s="7">
        <f t="shared" si="4"/>
        <v>0</v>
      </c>
      <c r="AK16" s="7">
        <f t="shared" si="5"/>
        <v>300</v>
      </c>
      <c r="AL16" s="7">
        <f t="shared" si="6"/>
        <v>300</v>
      </c>
      <c r="AM16" s="7">
        <f t="shared" si="7"/>
        <v>200</v>
      </c>
      <c r="AN16" s="7">
        <f t="shared" si="8"/>
        <v>600</v>
      </c>
      <c r="AO16" s="7">
        <f t="shared" si="9"/>
        <v>300</v>
      </c>
      <c r="AP16" s="7">
        <f t="shared" si="10"/>
        <v>200</v>
      </c>
      <c r="AQ16" s="7">
        <f t="shared" si="11"/>
        <v>200</v>
      </c>
      <c r="AR16" s="7">
        <f t="shared" si="12"/>
        <v>400</v>
      </c>
      <c r="AS16" s="7">
        <f t="shared" si="13"/>
        <v>300</v>
      </c>
      <c r="AT16" s="7">
        <f t="shared" si="14"/>
        <v>300</v>
      </c>
    </row>
    <row r="17" spans="1:46" ht="20.25" customHeight="1" x14ac:dyDescent="0.3">
      <c r="A17" s="19"/>
      <c r="B17" s="62" t="str">
        <f>IF(ISTEXT("Recognition - Member-"&amp;VLOOKUP(A17,'Chart of Accounts'!$B$5:$C$50,2,FALSE)),"Recognition - Member-"&amp;VLOOKUP(A17,'Chart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str">
        <f t="shared" si="1"/>
        <v/>
      </c>
      <c r="AC17" s="7">
        <v>570</v>
      </c>
      <c r="AD17" s="7" t="str">
        <f t="shared" si="2"/>
        <v>043</v>
      </c>
      <c r="AG17" s="7">
        <v>110</v>
      </c>
      <c r="AH17" s="7" t="str">
        <f>Summary!$B$2</f>
        <v>USD</v>
      </c>
      <c r="AI17" s="7">
        <f t="shared" si="3"/>
        <v>0</v>
      </c>
      <c r="AJ17" s="7">
        <f t="shared" si="4"/>
        <v>0</v>
      </c>
      <c r="AK17" s="7">
        <f t="shared" si="5"/>
        <v>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3">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043</v>
      </c>
      <c r="AG18" s="7">
        <v>110</v>
      </c>
      <c r="AH18" s="7" t="str">
        <f>Summary!$B$2</f>
        <v>USD</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3">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043</v>
      </c>
      <c r="AG19" s="7">
        <v>110</v>
      </c>
      <c r="AH19" s="7" t="str">
        <f>Summary!$B$2</f>
        <v>USD</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3">
      <c r="A20" s="61" t="s">
        <v>326</v>
      </c>
      <c r="B20" s="63"/>
      <c r="C20" s="64">
        <f>SUM(C10:C19)</f>
        <v>225</v>
      </c>
      <c r="D20" s="64">
        <f t="shared" ref="D20:O20" si="15">SUM(D10:D19)</f>
        <v>0</v>
      </c>
      <c r="E20" s="64">
        <f t="shared" si="15"/>
        <v>300</v>
      </c>
      <c r="F20" s="64">
        <f t="shared" si="15"/>
        <v>300</v>
      </c>
      <c r="G20" s="64">
        <f t="shared" si="15"/>
        <v>200</v>
      </c>
      <c r="H20" s="64">
        <f t="shared" si="15"/>
        <v>600</v>
      </c>
      <c r="I20" s="64">
        <f t="shared" si="15"/>
        <v>300</v>
      </c>
      <c r="J20" s="64">
        <f t="shared" si="15"/>
        <v>200</v>
      </c>
      <c r="K20" s="64">
        <f t="shared" si="15"/>
        <v>200</v>
      </c>
      <c r="L20" s="64">
        <f t="shared" si="15"/>
        <v>400</v>
      </c>
      <c r="M20" s="64">
        <f t="shared" si="15"/>
        <v>300</v>
      </c>
      <c r="N20" s="64">
        <f t="shared" si="15"/>
        <v>300</v>
      </c>
      <c r="O20" s="64">
        <f t="shared" si="15"/>
        <v>3325</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290</v>
      </c>
      <c r="B22" s="63"/>
      <c r="C22" s="4"/>
      <c r="D22" s="4"/>
      <c r="E22" s="4"/>
      <c r="F22" s="4"/>
      <c r="G22" s="4"/>
      <c r="H22" s="4"/>
      <c r="I22" s="4"/>
      <c r="J22" s="4"/>
      <c r="K22" s="4"/>
      <c r="L22" s="4"/>
      <c r="M22" s="4"/>
      <c r="N22" s="4"/>
      <c r="O22" s="4"/>
      <c r="T22" s="115" t="s">
        <v>258</v>
      </c>
    </row>
    <row r="23" spans="1:46" ht="20.25" customHeight="1" x14ac:dyDescent="0.3">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6">SUM(C23:N23)</f>
        <v>0</v>
      </c>
      <c r="T23" s="7" t="s">
        <v>33</v>
      </c>
      <c r="U23" s="7">
        <v>7004</v>
      </c>
      <c r="AA23" s="7" t="s">
        <v>190</v>
      </c>
      <c r="AB23" s="7" t="str">
        <f t="shared" ref="AB23:AB32" si="17">IF(A23="","",A23&amp;"-000000")</f>
        <v>7006-000000</v>
      </c>
      <c r="AC23" s="7">
        <v>571</v>
      </c>
      <c r="AD23" s="7" t="str">
        <f t="shared" ref="AD23:AD32" si="18">IF(LEN($O$1)=3,$O$1,IF(LEN($O$1)=2,0&amp;$O$1,IF(LEN($O$1)=1,0&amp;0&amp;$O$1,"ERROR")))</f>
        <v>043</v>
      </c>
      <c r="AG23" s="7">
        <v>110</v>
      </c>
      <c r="AH23" s="7" t="str">
        <f>Summary!$B$2</f>
        <v>USD</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3">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6"/>
        <v>0</v>
      </c>
      <c r="T24" s="7" t="s">
        <v>35</v>
      </c>
      <c r="U24" s="7">
        <v>7006</v>
      </c>
      <c r="AA24" s="7" t="s">
        <v>190</v>
      </c>
      <c r="AB24" s="7" t="str">
        <f t="shared" si="17"/>
        <v>7008-000000</v>
      </c>
      <c r="AC24" s="7">
        <v>571</v>
      </c>
      <c r="AD24" s="7" t="str">
        <f t="shared" si="18"/>
        <v>043</v>
      </c>
      <c r="AG24" s="7">
        <v>110</v>
      </c>
      <c r="AH24" s="7" t="str">
        <f>Summary!$B$2</f>
        <v>USD</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3">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c r="M25" s="120"/>
      <c r="N25" s="120"/>
      <c r="O25" s="4">
        <f t="shared" si="16"/>
        <v>0</v>
      </c>
      <c r="T25" s="7" t="s">
        <v>37</v>
      </c>
      <c r="U25" s="7">
        <v>7008</v>
      </c>
      <c r="AA25" s="7" t="s">
        <v>190</v>
      </c>
      <c r="AB25" s="7" t="str">
        <f t="shared" si="17"/>
        <v>7010-000000</v>
      </c>
      <c r="AC25" s="7">
        <v>571</v>
      </c>
      <c r="AD25" s="7" t="str">
        <f t="shared" si="18"/>
        <v>043</v>
      </c>
      <c r="AG25" s="7">
        <v>110</v>
      </c>
      <c r="AH25" s="7" t="str">
        <f>Summary!$B$2</f>
        <v>USD</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0</v>
      </c>
      <c r="AS25" s="7">
        <f t="shared" si="29"/>
        <v>0</v>
      </c>
      <c r="AT25" s="7">
        <f t="shared" si="30"/>
        <v>0</v>
      </c>
    </row>
    <row r="26" spans="1:46" ht="20.25" customHeight="1" x14ac:dyDescent="0.3">
      <c r="A26" s="11">
        <v>7012</v>
      </c>
      <c r="B26" s="62" t="str">
        <f>IF(ISTEXT("Recognition - Club-"&amp;VLOOKUP(A26,'Chart of Accounts'!$B$5:$C$50,2,FALSE)),"Recognition - Club-"&amp;VLOOKUP(A26,'Chart of Accounts'!$B$5:$C$50,2,FALSE),"")</f>
        <v>Recognition - Club-Supplies &amp; Stationery Expense</v>
      </c>
      <c r="C26" s="120"/>
      <c r="D26" s="120"/>
      <c r="E26" s="120"/>
      <c r="F26" s="120"/>
      <c r="G26" s="120"/>
      <c r="H26" s="120"/>
      <c r="I26" s="120"/>
      <c r="J26" s="120"/>
      <c r="K26" s="120"/>
      <c r="L26" s="120"/>
      <c r="M26" s="120"/>
      <c r="N26" s="120"/>
      <c r="O26" s="4">
        <f t="shared" si="16"/>
        <v>0</v>
      </c>
      <c r="T26" s="7" t="s">
        <v>39</v>
      </c>
      <c r="U26" s="7">
        <v>7010</v>
      </c>
      <c r="AA26" s="7" t="s">
        <v>190</v>
      </c>
      <c r="AB26" s="7" t="str">
        <f t="shared" si="17"/>
        <v>7012-000000</v>
      </c>
      <c r="AC26" s="7">
        <v>571</v>
      </c>
      <c r="AD26" s="7" t="str">
        <f t="shared" si="18"/>
        <v>043</v>
      </c>
      <c r="AG26" s="7">
        <v>110</v>
      </c>
      <c r="AH26" s="7" t="str">
        <f>Summary!$B$2</f>
        <v>USD</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0</v>
      </c>
      <c r="AS26" s="7">
        <f t="shared" si="29"/>
        <v>0</v>
      </c>
      <c r="AT26" s="7">
        <f t="shared" si="30"/>
        <v>0</v>
      </c>
    </row>
    <row r="27" spans="1:46" ht="20.25" customHeight="1" x14ac:dyDescent="0.3">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6"/>
        <v>0</v>
      </c>
      <c r="T27" s="7" t="s">
        <v>41</v>
      </c>
      <c r="U27" s="7">
        <v>7012</v>
      </c>
      <c r="AA27" s="7" t="s">
        <v>190</v>
      </c>
      <c r="AB27" s="7" t="str">
        <f t="shared" si="17"/>
        <v>7036-000000</v>
      </c>
      <c r="AC27" s="7">
        <v>571</v>
      </c>
      <c r="AD27" s="7" t="str">
        <f t="shared" si="18"/>
        <v>043</v>
      </c>
      <c r="AG27" s="7">
        <v>110</v>
      </c>
      <c r="AH27" s="7" t="str">
        <f>Summary!$B$2</f>
        <v>USD</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3">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6"/>
        <v>0</v>
      </c>
      <c r="T28" s="7" t="s">
        <v>43</v>
      </c>
      <c r="U28" s="7">
        <v>7014</v>
      </c>
      <c r="AA28" s="7" t="s">
        <v>190</v>
      </c>
      <c r="AB28" s="7" t="str">
        <f t="shared" si="17"/>
        <v>7044-000000</v>
      </c>
      <c r="AC28" s="7">
        <v>571</v>
      </c>
      <c r="AD28" s="7" t="str">
        <f t="shared" si="18"/>
        <v>043</v>
      </c>
      <c r="AG28" s="7">
        <v>110</v>
      </c>
      <c r="AH28" s="7" t="str">
        <f>Summary!$B$2</f>
        <v>USD</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3">
      <c r="A29" s="11">
        <v>7082</v>
      </c>
      <c r="B29" s="62" t="str">
        <f>IF(ISTEXT("Recognition - Club-"&amp;VLOOKUP(A29,'Chart of Accounts'!$B$5:$C$50,2,FALSE)),"Recognition - Club-"&amp;VLOOKUP(A29,'Chart of Accounts'!$B$5:$C$50,2,FALSE),"")</f>
        <v>Recognition - Club-Incentives</v>
      </c>
      <c r="C29" s="120"/>
      <c r="D29" s="120"/>
      <c r="E29" s="120">
        <v>625</v>
      </c>
      <c r="F29" s="120"/>
      <c r="G29" s="120"/>
      <c r="H29" s="120"/>
      <c r="I29" s="120"/>
      <c r="J29" s="120"/>
      <c r="K29" s="120"/>
      <c r="L29" s="120"/>
      <c r="M29" s="120"/>
      <c r="N29" s="120"/>
      <c r="O29" s="4">
        <f t="shared" si="16"/>
        <v>625</v>
      </c>
      <c r="T29" s="7" t="s">
        <v>45</v>
      </c>
      <c r="U29" s="7">
        <v>7016</v>
      </c>
      <c r="AA29" s="7" t="s">
        <v>190</v>
      </c>
      <c r="AB29" s="7" t="str">
        <f t="shared" si="17"/>
        <v>7082-000000</v>
      </c>
      <c r="AC29" s="7">
        <v>571</v>
      </c>
      <c r="AD29" s="7" t="str">
        <f t="shared" si="18"/>
        <v>043</v>
      </c>
      <c r="AG29" s="7">
        <v>110</v>
      </c>
      <c r="AH29" s="7" t="str">
        <f>Summary!$B$2</f>
        <v>USD</v>
      </c>
      <c r="AI29" s="7">
        <f t="shared" si="19"/>
        <v>0</v>
      </c>
      <c r="AJ29" s="7">
        <f t="shared" si="20"/>
        <v>0</v>
      </c>
      <c r="AK29" s="7">
        <f t="shared" si="21"/>
        <v>625</v>
      </c>
      <c r="AL29" s="7">
        <f t="shared" si="22"/>
        <v>0</v>
      </c>
      <c r="AM29" s="7">
        <f t="shared" si="23"/>
        <v>0</v>
      </c>
      <c r="AN29" s="7">
        <f t="shared" si="24"/>
        <v>0</v>
      </c>
      <c r="AO29" s="7">
        <f t="shared" si="25"/>
        <v>0</v>
      </c>
      <c r="AP29" s="7">
        <f t="shared" si="26"/>
        <v>0</v>
      </c>
      <c r="AQ29" s="7">
        <f t="shared" si="27"/>
        <v>0</v>
      </c>
      <c r="AR29" s="7">
        <f t="shared" si="28"/>
        <v>0</v>
      </c>
      <c r="AS29" s="7">
        <f t="shared" si="29"/>
        <v>0</v>
      </c>
      <c r="AT29" s="7">
        <f t="shared" si="30"/>
        <v>0</v>
      </c>
    </row>
    <row r="30" spans="1:46" ht="20.25" customHeight="1" x14ac:dyDescent="0.3">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6"/>
        <v>0</v>
      </c>
      <c r="T30" s="7" t="s">
        <v>47</v>
      </c>
      <c r="U30" s="7">
        <v>7018</v>
      </c>
      <c r="AA30" s="7" t="s">
        <v>190</v>
      </c>
      <c r="AB30" s="7" t="str">
        <f t="shared" si="17"/>
        <v/>
      </c>
      <c r="AC30" s="7">
        <v>571</v>
      </c>
      <c r="AD30" s="7" t="str">
        <f t="shared" si="18"/>
        <v>043</v>
      </c>
      <c r="AG30" s="7">
        <v>110</v>
      </c>
      <c r="AH30" s="7" t="str">
        <f>Summary!$B$2</f>
        <v>USD</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3">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6"/>
        <v>0</v>
      </c>
      <c r="T31" s="7" t="s">
        <v>49</v>
      </c>
      <c r="U31" s="7">
        <v>7020</v>
      </c>
      <c r="AA31" s="7" t="s">
        <v>190</v>
      </c>
      <c r="AB31" s="7" t="str">
        <f t="shared" si="17"/>
        <v/>
      </c>
      <c r="AC31" s="7">
        <v>571</v>
      </c>
      <c r="AD31" s="7" t="str">
        <f t="shared" si="18"/>
        <v>043</v>
      </c>
      <c r="AG31" s="7">
        <v>110</v>
      </c>
      <c r="AH31" s="7" t="str">
        <f>Summary!$B$2</f>
        <v>USD</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3">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6"/>
        <v>0</v>
      </c>
      <c r="T32" s="7" t="s">
        <v>51</v>
      </c>
      <c r="U32" s="7">
        <v>7022</v>
      </c>
      <c r="AA32" s="7" t="s">
        <v>190</v>
      </c>
      <c r="AB32" s="7" t="str">
        <f t="shared" si="17"/>
        <v/>
      </c>
      <c r="AC32" s="7">
        <v>571</v>
      </c>
      <c r="AD32" s="7" t="str">
        <f t="shared" si="18"/>
        <v>043</v>
      </c>
      <c r="AG32" s="7">
        <v>110</v>
      </c>
      <c r="AH32" s="7" t="str">
        <f>Summary!$B$2</f>
        <v>USD</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ht="20.25" customHeight="1" x14ac:dyDescent="0.3">
      <c r="A33" s="61" t="s">
        <v>327</v>
      </c>
      <c r="B33" s="63"/>
      <c r="C33" s="64">
        <f>SUM(C23:C32)</f>
        <v>0</v>
      </c>
      <c r="D33" s="64">
        <f t="shared" ref="D33:O33" si="31">SUM(D23:D32)</f>
        <v>0</v>
      </c>
      <c r="E33" s="64">
        <f t="shared" si="31"/>
        <v>625</v>
      </c>
      <c r="F33" s="64">
        <f t="shared" si="31"/>
        <v>0</v>
      </c>
      <c r="G33" s="64">
        <f t="shared" si="31"/>
        <v>0</v>
      </c>
      <c r="H33" s="64">
        <f t="shared" si="31"/>
        <v>0</v>
      </c>
      <c r="I33" s="64">
        <f t="shared" si="31"/>
        <v>0</v>
      </c>
      <c r="J33" s="64">
        <f t="shared" si="31"/>
        <v>0</v>
      </c>
      <c r="K33" s="64">
        <f t="shared" si="31"/>
        <v>0</v>
      </c>
      <c r="L33" s="64">
        <f t="shared" si="31"/>
        <v>0</v>
      </c>
      <c r="M33" s="64">
        <f t="shared" si="31"/>
        <v>0</v>
      </c>
      <c r="N33" s="64">
        <f t="shared" si="31"/>
        <v>0</v>
      </c>
      <c r="O33" s="64">
        <f t="shared" si="31"/>
        <v>625</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291</v>
      </c>
      <c r="B35" s="63"/>
      <c r="C35" s="4"/>
      <c r="D35" s="4"/>
      <c r="E35" s="4"/>
      <c r="F35" s="4"/>
      <c r="G35" s="4"/>
      <c r="H35" s="4"/>
      <c r="I35" s="4"/>
      <c r="J35" s="4"/>
      <c r="K35" s="4"/>
      <c r="L35" s="4"/>
      <c r="M35" s="4"/>
      <c r="N35" s="4"/>
      <c r="O35" s="4"/>
      <c r="T35" s="115" t="s">
        <v>258</v>
      </c>
    </row>
    <row r="36" spans="1:46" ht="20.25" customHeight="1" x14ac:dyDescent="0.3">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2">SUM(C36:N36)</f>
        <v>0</v>
      </c>
      <c r="T36" s="7" t="s">
        <v>33</v>
      </c>
      <c r="U36" s="7">
        <v>7004</v>
      </c>
      <c r="AA36" s="7" t="s">
        <v>190</v>
      </c>
      <c r="AB36" s="7" t="str">
        <f t="shared" ref="AB36:AB45" si="33">IF(A36="","",A36&amp;"-000000")</f>
        <v>7006-000000</v>
      </c>
      <c r="AC36" s="7">
        <v>572</v>
      </c>
      <c r="AD36" s="7" t="str">
        <f t="shared" ref="AD36:AD45" si="34">IF(LEN($O$1)=3,$O$1,IF(LEN($O$1)=2,0&amp;$O$1,IF(LEN($O$1)=1,0&amp;0&amp;$O$1,"ERROR")))</f>
        <v>043</v>
      </c>
      <c r="AG36" s="7">
        <v>110</v>
      </c>
      <c r="AH36" s="7" t="str">
        <f>Summary!$B$2</f>
        <v>USD</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3">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2"/>
        <v>0</v>
      </c>
      <c r="T37" s="7" t="s">
        <v>35</v>
      </c>
      <c r="U37" s="7">
        <v>7006</v>
      </c>
      <c r="AA37" s="7" t="s">
        <v>190</v>
      </c>
      <c r="AB37" s="7" t="str">
        <f t="shared" si="33"/>
        <v>7008-000000</v>
      </c>
      <c r="AC37" s="7">
        <v>572</v>
      </c>
      <c r="AD37" s="7" t="str">
        <f t="shared" si="34"/>
        <v>043</v>
      </c>
      <c r="AG37" s="7">
        <v>110</v>
      </c>
      <c r="AH37" s="7" t="str">
        <f>Summary!$B$2</f>
        <v>USD</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3">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c r="G38" s="120"/>
      <c r="H38" s="120"/>
      <c r="I38" s="120"/>
      <c r="J38" s="120"/>
      <c r="K38" s="120"/>
      <c r="L38" s="120"/>
      <c r="M38" s="120"/>
      <c r="N38" s="120"/>
      <c r="O38" s="4">
        <f t="shared" si="32"/>
        <v>0</v>
      </c>
      <c r="T38" s="7" t="s">
        <v>37</v>
      </c>
      <c r="U38" s="7">
        <v>7008</v>
      </c>
      <c r="AA38" s="7" t="s">
        <v>190</v>
      </c>
      <c r="AB38" s="7" t="str">
        <f t="shared" si="33"/>
        <v>7010-000000</v>
      </c>
      <c r="AC38" s="7">
        <v>572</v>
      </c>
      <c r="AD38" s="7" t="str">
        <f t="shared" si="34"/>
        <v>043</v>
      </c>
      <c r="AG38" s="7">
        <v>110</v>
      </c>
      <c r="AH38" s="7" t="str">
        <f>Summary!$B$2</f>
        <v>USD</v>
      </c>
      <c r="AI38" s="7">
        <f t="shared" si="35"/>
        <v>0</v>
      </c>
      <c r="AJ38" s="7">
        <f t="shared" si="36"/>
        <v>0</v>
      </c>
      <c r="AK38" s="7">
        <f t="shared" si="37"/>
        <v>0</v>
      </c>
      <c r="AL38" s="7">
        <f t="shared" si="38"/>
        <v>0</v>
      </c>
      <c r="AM38" s="7">
        <f t="shared" si="39"/>
        <v>0</v>
      </c>
      <c r="AN38" s="7">
        <f t="shared" si="40"/>
        <v>0</v>
      </c>
      <c r="AO38" s="7">
        <f t="shared" si="41"/>
        <v>0</v>
      </c>
      <c r="AP38" s="7">
        <f t="shared" si="42"/>
        <v>0</v>
      </c>
      <c r="AQ38" s="7">
        <f t="shared" si="43"/>
        <v>0</v>
      </c>
      <c r="AR38" s="7">
        <f t="shared" si="44"/>
        <v>0</v>
      </c>
      <c r="AS38" s="7">
        <f t="shared" si="45"/>
        <v>0</v>
      </c>
      <c r="AT38" s="7">
        <f t="shared" si="46"/>
        <v>0</v>
      </c>
    </row>
    <row r="39" spans="1:46" ht="20.25" customHeight="1" x14ac:dyDescent="0.3">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c r="M39" s="120"/>
      <c r="N39" s="120"/>
      <c r="O39" s="4">
        <f t="shared" si="32"/>
        <v>0</v>
      </c>
      <c r="T39" s="7" t="s">
        <v>39</v>
      </c>
      <c r="U39" s="7">
        <v>7010</v>
      </c>
      <c r="AA39" s="7" t="s">
        <v>190</v>
      </c>
      <c r="AB39" s="7" t="str">
        <f t="shared" si="33"/>
        <v>7012-000000</v>
      </c>
      <c r="AC39" s="7">
        <v>572</v>
      </c>
      <c r="AD39" s="7" t="str">
        <f t="shared" si="34"/>
        <v>043</v>
      </c>
      <c r="AG39" s="7">
        <v>110</v>
      </c>
      <c r="AH39" s="7" t="str">
        <f>Summary!$B$2</f>
        <v>USD</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0</v>
      </c>
      <c r="AS39" s="7">
        <f t="shared" si="45"/>
        <v>0</v>
      </c>
      <c r="AT39" s="7">
        <f t="shared" si="46"/>
        <v>0</v>
      </c>
    </row>
    <row r="40" spans="1:46" ht="20.25" customHeight="1" x14ac:dyDescent="0.3">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2"/>
        <v>0</v>
      </c>
      <c r="T40" s="7" t="s">
        <v>41</v>
      </c>
      <c r="U40" s="7">
        <v>7012</v>
      </c>
      <c r="AA40" s="7" t="s">
        <v>190</v>
      </c>
      <c r="AB40" s="7" t="str">
        <f t="shared" si="33"/>
        <v>7036-000000</v>
      </c>
      <c r="AC40" s="7">
        <v>572</v>
      </c>
      <c r="AD40" s="7" t="str">
        <f t="shared" si="34"/>
        <v>043</v>
      </c>
      <c r="AG40" s="7">
        <v>110</v>
      </c>
      <c r="AH40" s="7" t="str">
        <f>Summary!$B$2</f>
        <v>USD</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3">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2"/>
        <v>0</v>
      </c>
      <c r="T41" s="7" t="s">
        <v>43</v>
      </c>
      <c r="U41" s="7">
        <v>7014</v>
      </c>
      <c r="AA41" s="7" t="s">
        <v>190</v>
      </c>
      <c r="AB41" s="7" t="str">
        <f t="shared" si="33"/>
        <v>7044-000000</v>
      </c>
      <c r="AC41" s="7">
        <v>572</v>
      </c>
      <c r="AD41" s="7" t="str">
        <f t="shared" si="34"/>
        <v>043</v>
      </c>
      <c r="AG41" s="7">
        <v>110</v>
      </c>
      <c r="AH41" s="7" t="str">
        <f>Summary!$B$2</f>
        <v>USD</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3">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2"/>
        <v>0</v>
      </c>
      <c r="T42" s="7" t="s">
        <v>45</v>
      </c>
      <c r="U42" s="7">
        <v>7016</v>
      </c>
      <c r="AA42" s="7" t="s">
        <v>190</v>
      </c>
      <c r="AB42" s="7" t="str">
        <f t="shared" si="33"/>
        <v>7082-000000</v>
      </c>
      <c r="AC42" s="7">
        <v>572</v>
      </c>
      <c r="AD42" s="7" t="str">
        <f t="shared" si="34"/>
        <v>043</v>
      </c>
      <c r="AG42" s="7">
        <v>110</v>
      </c>
      <c r="AH42" s="7" t="str">
        <f>Summary!$B$2</f>
        <v>USD</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0</v>
      </c>
    </row>
    <row r="43" spans="1:46" ht="20.25" customHeight="1" x14ac:dyDescent="0.3">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2"/>
        <v>0</v>
      </c>
      <c r="T43" s="7" t="s">
        <v>47</v>
      </c>
      <c r="U43" s="7">
        <v>7018</v>
      </c>
      <c r="AA43" s="7" t="s">
        <v>190</v>
      </c>
      <c r="AB43" s="7" t="str">
        <f t="shared" si="33"/>
        <v/>
      </c>
      <c r="AC43" s="7">
        <v>572</v>
      </c>
      <c r="AD43" s="7" t="str">
        <f t="shared" si="34"/>
        <v>043</v>
      </c>
      <c r="AG43" s="7">
        <v>110</v>
      </c>
      <c r="AH43" s="7" t="str">
        <f>Summary!$B$2</f>
        <v>USD</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3">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2"/>
        <v>0</v>
      </c>
      <c r="T44" s="7" t="s">
        <v>49</v>
      </c>
      <c r="U44" s="7">
        <v>7020</v>
      </c>
      <c r="AA44" s="7" t="s">
        <v>190</v>
      </c>
      <c r="AB44" s="7" t="str">
        <f t="shared" si="33"/>
        <v/>
      </c>
      <c r="AC44" s="7">
        <v>572</v>
      </c>
      <c r="AD44" s="7" t="str">
        <f t="shared" si="34"/>
        <v>043</v>
      </c>
      <c r="AG44" s="7">
        <v>110</v>
      </c>
      <c r="AH44" s="7" t="str">
        <f>Summary!$B$2</f>
        <v>USD</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3">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2"/>
        <v>0</v>
      </c>
      <c r="T45" s="7" t="s">
        <v>51</v>
      </c>
      <c r="U45" s="7">
        <v>7022</v>
      </c>
      <c r="AA45" s="7" t="s">
        <v>190</v>
      </c>
      <c r="AB45" s="7" t="str">
        <f t="shared" si="33"/>
        <v/>
      </c>
      <c r="AC45" s="7">
        <v>572</v>
      </c>
      <c r="AD45" s="7" t="str">
        <f t="shared" si="34"/>
        <v>043</v>
      </c>
      <c r="AG45" s="7">
        <v>110</v>
      </c>
      <c r="AH45" s="7" t="str">
        <f>Summary!$B$2</f>
        <v>USD</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ht="20.25" customHeight="1" x14ac:dyDescent="0.3">
      <c r="A46" s="61" t="s">
        <v>328</v>
      </c>
      <c r="B46" s="63"/>
      <c r="C46" s="64">
        <f>SUM(C36:C45)</f>
        <v>0</v>
      </c>
      <c r="D46" s="64">
        <f t="shared" ref="D46:O46" si="47">SUM(D36:D45)</f>
        <v>0</v>
      </c>
      <c r="E46" s="64">
        <f t="shared" si="47"/>
        <v>0</v>
      </c>
      <c r="F46" s="64">
        <f t="shared" si="47"/>
        <v>0</v>
      </c>
      <c r="G46" s="64">
        <f t="shared" si="47"/>
        <v>0</v>
      </c>
      <c r="H46" s="64">
        <f t="shared" si="47"/>
        <v>0</v>
      </c>
      <c r="I46" s="64">
        <f t="shared" si="47"/>
        <v>0</v>
      </c>
      <c r="J46" s="64">
        <f t="shared" si="47"/>
        <v>0</v>
      </c>
      <c r="K46" s="64">
        <f t="shared" si="47"/>
        <v>0</v>
      </c>
      <c r="L46" s="64">
        <f t="shared" si="47"/>
        <v>0</v>
      </c>
      <c r="M46" s="64">
        <f t="shared" si="47"/>
        <v>0</v>
      </c>
      <c r="N46" s="64">
        <f t="shared" si="47"/>
        <v>0</v>
      </c>
      <c r="O46" s="64">
        <f t="shared" si="47"/>
        <v>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292</v>
      </c>
      <c r="B48" s="63"/>
      <c r="C48" s="4"/>
      <c r="D48" s="4"/>
      <c r="E48" s="4"/>
      <c r="F48" s="4"/>
      <c r="G48" s="4"/>
      <c r="H48" s="4"/>
      <c r="I48" s="4"/>
      <c r="J48" s="4"/>
      <c r="K48" s="4"/>
      <c r="L48" s="4"/>
      <c r="M48" s="4"/>
      <c r="N48" s="4"/>
      <c r="O48" s="4"/>
      <c r="T48" s="115" t="s">
        <v>258</v>
      </c>
    </row>
    <row r="49" spans="1:46" ht="20.25" customHeight="1" x14ac:dyDescent="0.3">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8">SUM(C49:N49)</f>
        <v>0</v>
      </c>
      <c r="T49" s="7" t="s">
        <v>33</v>
      </c>
      <c r="U49" s="7">
        <v>7004</v>
      </c>
      <c r="AA49" s="7" t="s">
        <v>190</v>
      </c>
      <c r="AB49" s="7" t="str">
        <f t="shared" ref="AB49:AB58" si="49">IF(A49="","",A49&amp;"-000000")</f>
        <v>7006-000000</v>
      </c>
      <c r="AC49" s="7">
        <v>573</v>
      </c>
      <c r="AD49" s="7" t="str">
        <f t="shared" ref="AD49:AD58" si="50">IF(LEN($O$1)=3,$O$1,IF(LEN($O$1)=2,0&amp;$O$1,IF(LEN($O$1)=1,0&amp;0&amp;$O$1,"ERROR")))</f>
        <v>043</v>
      </c>
      <c r="AG49" s="7">
        <v>110</v>
      </c>
      <c r="AH49" s="7" t="str">
        <f>Summary!$B$2</f>
        <v>USD</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3">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8"/>
        <v>0</v>
      </c>
      <c r="T50" s="7" t="s">
        <v>35</v>
      </c>
      <c r="U50" s="7">
        <v>7006</v>
      </c>
      <c r="AA50" s="7" t="s">
        <v>190</v>
      </c>
      <c r="AB50" s="7" t="str">
        <f t="shared" si="49"/>
        <v>7008-000000</v>
      </c>
      <c r="AC50" s="7">
        <v>573</v>
      </c>
      <c r="AD50" s="7" t="str">
        <f t="shared" si="50"/>
        <v>043</v>
      </c>
      <c r="AG50" s="7">
        <v>110</v>
      </c>
      <c r="AH50" s="7" t="str">
        <f>Summary!$B$2</f>
        <v>USD</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3">
      <c r="A51" s="11">
        <v>7010</v>
      </c>
      <c r="B51" s="62" t="str">
        <f>IF(ISTEXT("Recognition - Division-"&amp;VLOOKUP(A51,'Chart of Accounts'!$B$5:$C$50,2,FALSE)),"Recognition - Division-"&amp;VLOOKUP(A51,'Chart of Accounts'!$B$5:$C$50,2,FALSE),"")</f>
        <v>Recognition - Division-Awards Expense (Trophies, Plaques, Ribbons &amp; Certificates)</v>
      </c>
      <c r="C51" s="120"/>
      <c r="D51" s="120"/>
      <c r="E51" s="120"/>
      <c r="F51" s="120"/>
      <c r="G51" s="120"/>
      <c r="H51" s="120"/>
      <c r="I51" s="120"/>
      <c r="J51" s="120"/>
      <c r="K51" s="120"/>
      <c r="L51" s="120"/>
      <c r="M51" s="120"/>
      <c r="N51" s="120"/>
      <c r="O51" s="4">
        <f t="shared" si="48"/>
        <v>0</v>
      </c>
      <c r="T51" s="7" t="s">
        <v>37</v>
      </c>
      <c r="U51" s="7">
        <v>7008</v>
      </c>
      <c r="AA51" s="7" t="s">
        <v>190</v>
      </c>
      <c r="AB51" s="7" t="str">
        <f t="shared" si="49"/>
        <v>7010-000000</v>
      </c>
      <c r="AC51" s="7">
        <v>573</v>
      </c>
      <c r="AD51" s="7" t="str">
        <f t="shared" si="50"/>
        <v>043</v>
      </c>
      <c r="AG51" s="7">
        <v>110</v>
      </c>
      <c r="AH51" s="7" t="str">
        <f>Summary!$B$2</f>
        <v>USD</v>
      </c>
      <c r="AI51" s="7">
        <f t="shared" si="51"/>
        <v>0</v>
      </c>
      <c r="AJ51" s="7">
        <f t="shared" si="52"/>
        <v>0</v>
      </c>
      <c r="AK51" s="7">
        <f t="shared" si="53"/>
        <v>0</v>
      </c>
      <c r="AL51" s="7">
        <f t="shared" si="54"/>
        <v>0</v>
      </c>
      <c r="AM51" s="7">
        <f t="shared" si="55"/>
        <v>0</v>
      </c>
      <c r="AN51" s="7">
        <f t="shared" si="56"/>
        <v>0</v>
      </c>
      <c r="AO51" s="7">
        <f t="shared" si="57"/>
        <v>0</v>
      </c>
      <c r="AP51" s="7">
        <f t="shared" si="58"/>
        <v>0</v>
      </c>
      <c r="AQ51" s="7">
        <f t="shared" si="59"/>
        <v>0</v>
      </c>
      <c r="AR51" s="7">
        <f t="shared" si="60"/>
        <v>0</v>
      </c>
      <c r="AS51" s="7">
        <f t="shared" si="61"/>
        <v>0</v>
      </c>
      <c r="AT51" s="7">
        <f t="shared" si="62"/>
        <v>0</v>
      </c>
    </row>
    <row r="52" spans="1:46" ht="20.25" customHeight="1" x14ac:dyDescent="0.3">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c r="K52" s="120"/>
      <c r="L52" s="120"/>
      <c r="M52" s="120"/>
      <c r="N52" s="120"/>
      <c r="O52" s="4">
        <f t="shared" si="48"/>
        <v>0</v>
      </c>
      <c r="T52" s="7" t="s">
        <v>39</v>
      </c>
      <c r="U52" s="7">
        <v>7010</v>
      </c>
      <c r="AA52" s="7" t="s">
        <v>190</v>
      </c>
      <c r="AB52" s="7" t="str">
        <f t="shared" si="49"/>
        <v>7012-000000</v>
      </c>
      <c r="AC52" s="7">
        <v>573</v>
      </c>
      <c r="AD52" s="7" t="str">
        <f t="shared" si="50"/>
        <v>043</v>
      </c>
      <c r="AG52" s="7">
        <v>110</v>
      </c>
      <c r="AH52" s="7" t="str">
        <f>Summary!$B$2</f>
        <v>USD</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0</v>
      </c>
      <c r="AS52" s="7">
        <f t="shared" si="61"/>
        <v>0</v>
      </c>
      <c r="AT52" s="7">
        <f t="shared" si="62"/>
        <v>0</v>
      </c>
    </row>
    <row r="53" spans="1:46" ht="20.25" customHeight="1" x14ac:dyDescent="0.3">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8"/>
        <v>0</v>
      </c>
      <c r="T53" s="7" t="s">
        <v>41</v>
      </c>
      <c r="U53" s="7">
        <v>7012</v>
      </c>
      <c r="AA53" s="7" t="s">
        <v>190</v>
      </c>
      <c r="AB53" s="7" t="str">
        <f t="shared" si="49"/>
        <v>7036-000000</v>
      </c>
      <c r="AC53" s="7">
        <v>573</v>
      </c>
      <c r="AD53" s="7" t="str">
        <f t="shared" si="50"/>
        <v>043</v>
      </c>
      <c r="AG53" s="7">
        <v>110</v>
      </c>
      <c r="AH53" s="7" t="str">
        <f>Summary!$B$2</f>
        <v>USD</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3">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c r="N54" s="120"/>
      <c r="O54" s="4">
        <f t="shared" si="48"/>
        <v>0</v>
      </c>
      <c r="T54" s="7" t="s">
        <v>43</v>
      </c>
      <c r="U54" s="7">
        <v>7014</v>
      </c>
      <c r="AA54" s="7" t="s">
        <v>190</v>
      </c>
      <c r="AB54" s="7" t="str">
        <f t="shared" si="49"/>
        <v>7044-000000</v>
      </c>
      <c r="AC54" s="7">
        <v>573</v>
      </c>
      <c r="AD54" s="7" t="str">
        <f t="shared" si="50"/>
        <v>043</v>
      </c>
      <c r="AG54" s="7">
        <v>110</v>
      </c>
      <c r="AH54" s="7" t="str">
        <f>Summary!$B$2</f>
        <v>USD</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0</v>
      </c>
      <c r="AT54" s="7">
        <f t="shared" si="62"/>
        <v>0</v>
      </c>
    </row>
    <row r="55" spans="1:46" ht="20.25" customHeight="1" x14ac:dyDescent="0.3">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8"/>
        <v>0</v>
      </c>
      <c r="T55" s="7" t="s">
        <v>45</v>
      </c>
      <c r="U55" s="7">
        <v>7016</v>
      </c>
      <c r="AA55" s="7" t="s">
        <v>190</v>
      </c>
      <c r="AB55" s="7" t="str">
        <f t="shared" si="49"/>
        <v>7082-000000</v>
      </c>
      <c r="AC55" s="7">
        <v>573</v>
      </c>
      <c r="AD55" s="7" t="str">
        <f t="shared" si="50"/>
        <v>043</v>
      </c>
      <c r="AG55" s="7">
        <v>110</v>
      </c>
      <c r="AH55" s="7" t="str">
        <f>Summary!$B$2</f>
        <v>USD</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0</v>
      </c>
    </row>
    <row r="56" spans="1:46" ht="20.25" customHeight="1" x14ac:dyDescent="0.3">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8"/>
        <v>0</v>
      </c>
      <c r="T56" s="7" t="s">
        <v>47</v>
      </c>
      <c r="U56" s="7">
        <v>7018</v>
      </c>
      <c r="AA56" s="7" t="s">
        <v>190</v>
      </c>
      <c r="AB56" s="7" t="str">
        <f t="shared" si="49"/>
        <v/>
      </c>
      <c r="AC56" s="7">
        <v>573</v>
      </c>
      <c r="AD56" s="7" t="str">
        <f t="shared" si="50"/>
        <v>043</v>
      </c>
      <c r="AG56" s="7">
        <v>110</v>
      </c>
      <c r="AH56" s="7" t="str">
        <f>Summary!$B$2</f>
        <v>USD</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3">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8"/>
        <v>0</v>
      </c>
      <c r="T57" s="7" t="s">
        <v>49</v>
      </c>
      <c r="U57" s="7">
        <v>7020</v>
      </c>
      <c r="AA57" s="7" t="s">
        <v>190</v>
      </c>
      <c r="AB57" s="7" t="str">
        <f t="shared" si="49"/>
        <v/>
      </c>
      <c r="AC57" s="7">
        <v>573</v>
      </c>
      <c r="AD57" s="7" t="str">
        <f t="shared" si="50"/>
        <v>043</v>
      </c>
      <c r="AG57" s="7">
        <v>110</v>
      </c>
      <c r="AH57" s="7" t="str">
        <f>Summary!$B$2</f>
        <v>USD</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3">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8"/>
        <v>0</v>
      </c>
      <c r="T58" s="7" t="s">
        <v>51</v>
      </c>
      <c r="U58" s="7">
        <v>7022</v>
      </c>
      <c r="AA58" s="7" t="s">
        <v>190</v>
      </c>
      <c r="AB58" s="7" t="str">
        <f t="shared" si="49"/>
        <v/>
      </c>
      <c r="AC58" s="7">
        <v>573</v>
      </c>
      <c r="AD58" s="7" t="str">
        <f t="shared" si="50"/>
        <v>043</v>
      </c>
      <c r="AG58" s="7">
        <v>110</v>
      </c>
      <c r="AH58" s="7" t="str">
        <f>Summary!$B$2</f>
        <v>USD</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ht="20.25" customHeight="1" x14ac:dyDescent="0.3">
      <c r="A59" s="61" t="s">
        <v>329</v>
      </c>
      <c r="B59" s="63"/>
      <c r="C59" s="64">
        <f>SUM(C49:C58)</f>
        <v>0</v>
      </c>
      <c r="D59" s="64">
        <f t="shared" ref="D59:O59" si="63">SUM(D49:D58)</f>
        <v>0</v>
      </c>
      <c r="E59" s="64">
        <f t="shared" si="63"/>
        <v>0</v>
      </c>
      <c r="F59" s="64">
        <f t="shared" si="63"/>
        <v>0</v>
      </c>
      <c r="G59" s="64">
        <f t="shared" si="63"/>
        <v>0</v>
      </c>
      <c r="H59" s="64">
        <f t="shared" si="63"/>
        <v>0</v>
      </c>
      <c r="I59" s="64">
        <f t="shared" si="63"/>
        <v>0</v>
      </c>
      <c r="J59" s="64">
        <f t="shared" si="63"/>
        <v>0</v>
      </c>
      <c r="K59" s="64">
        <f t="shared" si="63"/>
        <v>0</v>
      </c>
      <c r="L59" s="64">
        <f t="shared" si="63"/>
        <v>0</v>
      </c>
      <c r="M59" s="64">
        <f t="shared" si="63"/>
        <v>0</v>
      </c>
      <c r="N59" s="64">
        <f t="shared" si="63"/>
        <v>0</v>
      </c>
      <c r="O59" s="64">
        <f t="shared" si="63"/>
        <v>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293</v>
      </c>
      <c r="B61" s="63"/>
      <c r="C61" s="4"/>
      <c r="D61" s="4"/>
      <c r="E61" s="4"/>
      <c r="F61" s="4"/>
      <c r="G61" s="4"/>
      <c r="H61" s="4"/>
      <c r="I61" s="4"/>
      <c r="J61" s="4"/>
      <c r="K61" s="4"/>
      <c r="L61" s="4"/>
      <c r="M61" s="4"/>
      <c r="N61" s="4"/>
      <c r="O61" s="4"/>
      <c r="T61" s="115" t="s">
        <v>258</v>
      </c>
    </row>
    <row r="62" spans="1:46" ht="20.25" customHeight="1" x14ac:dyDescent="0.3">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4">SUM(C62:N62)</f>
        <v>0</v>
      </c>
      <c r="T62" s="7" t="s">
        <v>33</v>
      </c>
      <c r="U62" s="7">
        <v>7004</v>
      </c>
      <c r="AA62" s="7" t="s">
        <v>190</v>
      </c>
      <c r="AB62" s="7" t="str">
        <f t="shared" ref="AB62:AB71" si="65">IF(A62="","",A62&amp;"-000000")</f>
        <v>7006-000000</v>
      </c>
      <c r="AC62" s="7">
        <v>574</v>
      </c>
      <c r="AD62" s="7" t="str">
        <f t="shared" ref="AD62:AD71" si="66">IF(LEN($O$1)=3,$O$1,IF(LEN($O$1)=2,0&amp;$O$1,IF(LEN($O$1)=1,0&amp;0&amp;$O$1,"ERROR")))</f>
        <v>043</v>
      </c>
      <c r="AG62" s="7">
        <v>110</v>
      </c>
      <c r="AH62" s="7" t="str">
        <f>Summary!$B$2</f>
        <v>USD</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3">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c r="N63" s="120"/>
      <c r="O63" s="4">
        <f t="shared" si="64"/>
        <v>0</v>
      </c>
      <c r="T63" s="7" t="s">
        <v>35</v>
      </c>
      <c r="U63" s="7">
        <v>7006</v>
      </c>
      <c r="AA63" s="7" t="s">
        <v>190</v>
      </c>
      <c r="AB63" s="7" t="str">
        <f t="shared" si="65"/>
        <v>7008-000000</v>
      </c>
      <c r="AC63" s="7">
        <v>574</v>
      </c>
      <c r="AD63" s="7" t="str">
        <f t="shared" si="66"/>
        <v>043</v>
      </c>
      <c r="AG63" s="7">
        <v>110</v>
      </c>
      <c r="AH63" s="7" t="str">
        <f>Summary!$B$2</f>
        <v>USD</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3">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c r="F64" s="120"/>
      <c r="G64" s="120"/>
      <c r="H64" s="120"/>
      <c r="I64" s="120"/>
      <c r="J64" s="120"/>
      <c r="K64" s="120"/>
      <c r="L64" s="120"/>
      <c r="M64" s="120"/>
      <c r="N64" s="120"/>
      <c r="O64" s="4">
        <f t="shared" si="64"/>
        <v>0</v>
      </c>
      <c r="T64" s="7" t="s">
        <v>37</v>
      </c>
      <c r="U64" s="7">
        <v>7008</v>
      </c>
      <c r="AA64" s="7" t="s">
        <v>190</v>
      </c>
      <c r="AB64" s="7" t="str">
        <f t="shared" si="65"/>
        <v>7010-000000</v>
      </c>
      <c r="AC64" s="7">
        <v>574</v>
      </c>
      <c r="AD64" s="7" t="str">
        <f t="shared" si="66"/>
        <v>043</v>
      </c>
      <c r="AG64" s="7">
        <v>110</v>
      </c>
      <c r="AH64" s="7" t="str">
        <f>Summary!$B$2</f>
        <v>USD</v>
      </c>
      <c r="AI64" s="7">
        <f t="shared" si="67"/>
        <v>0</v>
      </c>
      <c r="AJ64" s="7">
        <f t="shared" si="67"/>
        <v>0</v>
      </c>
      <c r="AK64" s="7">
        <f t="shared" si="67"/>
        <v>0</v>
      </c>
      <c r="AL64" s="7">
        <f t="shared" si="67"/>
        <v>0</v>
      </c>
      <c r="AM64" s="7">
        <f t="shared" si="67"/>
        <v>0</v>
      </c>
      <c r="AN64" s="7">
        <f t="shared" si="67"/>
        <v>0</v>
      </c>
      <c r="AO64" s="7">
        <f t="shared" si="67"/>
        <v>0</v>
      </c>
      <c r="AP64" s="7">
        <f t="shared" si="67"/>
        <v>0</v>
      </c>
      <c r="AQ64" s="7">
        <f t="shared" si="67"/>
        <v>0</v>
      </c>
      <c r="AR64" s="7">
        <f t="shared" si="67"/>
        <v>0</v>
      </c>
      <c r="AS64" s="7">
        <f t="shared" si="67"/>
        <v>0</v>
      </c>
      <c r="AT64" s="7">
        <f t="shared" si="67"/>
        <v>0</v>
      </c>
    </row>
    <row r="65" spans="1:46" ht="20.25" customHeight="1" x14ac:dyDescent="0.3">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c r="M65" s="120"/>
      <c r="N65" s="120"/>
      <c r="O65" s="4">
        <f t="shared" si="64"/>
        <v>0</v>
      </c>
      <c r="T65" s="7" t="s">
        <v>39</v>
      </c>
      <c r="U65" s="7">
        <v>7010</v>
      </c>
      <c r="AA65" s="7" t="s">
        <v>190</v>
      </c>
      <c r="AB65" s="7" t="str">
        <f t="shared" si="65"/>
        <v>7012-000000</v>
      </c>
      <c r="AC65" s="7">
        <v>574</v>
      </c>
      <c r="AD65" s="7" t="str">
        <f t="shared" si="66"/>
        <v>043</v>
      </c>
      <c r="AG65" s="7">
        <v>110</v>
      </c>
      <c r="AH65" s="7" t="str">
        <f>Summary!$B$2</f>
        <v>USD</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0</v>
      </c>
      <c r="AS65" s="7">
        <f t="shared" si="67"/>
        <v>0</v>
      </c>
      <c r="AT65" s="7">
        <f t="shared" si="67"/>
        <v>0</v>
      </c>
    </row>
    <row r="66" spans="1:46" ht="20.25" customHeight="1" x14ac:dyDescent="0.3">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4"/>
        <v>0</v>
      </c>
      <c r="T66" s="7" t="s">
        <v>41</v>
      </c>
      <c r="U66" s="7">
        <v>7012</v>
      </c>
      <c r="AA66" s="7" t="s">
        <v>190</v>
      </c>
      <c r="AB66" s="7" t="str">
        <f t="shared" si="65"/>
        <v>7036-000000</v>
      </c>
      <c r="AC66" s="7">
        <v>574</v>
      </c>
      <c r="AD66" s="7" t="str">
        <f t="shared" si="66"/>
        <v>043</v>
      </c>
      <c r="AG66" s="7">
        <v>110</v>
      </c>
      <c r="AH66" s="7" t="str">
        <f>Summary!$B$2</f>
        <v>USD</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3">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4"/>
        <v>0</v>
      </c>
      <c r="T67" s="7" t="s">
        <v>43</v>
      </c>
      <c r="U67" s="7">
        <v>7014</v>
      </c>
      <c r="AA67" s="7" t="s">
        <v>190</v>
      </c>
      <c r="AB67" s="7" t="str">
        <f t="shared" si="65"/>
        <v>7044-000000</v>
      </c>
      <c r="AC67" s="7">
        <v>574</v>
      </c>
      <c r="AD67" s="7" t="str">
        <f t="shared" si="66"/>
        <v>043</v>
      </c>
      <c r="AG67" s="7">
        <v>110</v>
      </c>
      <c r="AH67" s="7" t="str">
        <f>Summary!$B$2</f>
        <v>USD</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3">
      <c r="A68" s="11">
        <v>7082</v>
      </c>
      <c r="B68" s="62" t="str">
        <f>IF(ISTEXT("Recognition - District-"&amp;VLOOKUP(A68,'Chart of Accounts'!$B$5:$C$50,2,FALSE)),"Recognition - District-"&amp;VLOOKUP(A68,'Chart of Accounts'!$B$5:$C$50,2,FALSE),"")</f>
        <v>Recognition - District-Incentives</v>
      </c>
      <c r="C68" s="120"/>
      <c r="D68" s="120"/>
      <c r="E68" s="120"/>
      <c r="F68" s="120"/>
      <c r="G68" s="120"/>
      <c r="H68" s="120"/>
      <c r="I68" s="120"/>
      <c r="J68" s="120"/>
      <c r="K68" s="120"/>
      <c r="L68" s="120"/>
      <c r="M68" s="120"/>
      <c r="N68" s="120"/>
      <c r="O68" s="4">
        <f t="shared" si="64"/>
        <v>0</v>
      </c>
      <c r="T68" s="7" t="s">
        <v>45</v>
      </c>
      <c r="U68" s="7">
        <v>7018</v>
      </c>
      <c r="AA68" s="7" t="s">
        <v>190</v>
      </c>
      <c r="AB68" s="7" t="str">
        <f t="shared" si="65"/>
        <v>7082-000000</v>
      </c>
      <c r="AC68" s="7">
        <v>574</v>
      </c>
      <c r="AD68" s="7" t="str">
        <f t="shared" si="66"/>
        <v>043</v>
      </c>
      <c r="AG68" s="7">
        <v>110</v>
      </c>
      <c r="AH68" s="7" t="str">
        <f>Summary!$B$2</f>
        <v>USD</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3">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4"/>
        <v>0</v>
      </c>
      <c r="T69" s="7" t="s">
        <v>47</v>
      </c>
      <c r="U69" s="7">
        <v>7020</v>
      </c>
      <c r="AA69" s="7" t="s">
        <v>190</v>
      </c>
      <c r="AB69" s="7" t="str">
        <f t="shared" si="65"/>
        <v/>
      </c>
      <c r="AC69" s="7">
        <v>574</v>
      </c>
      <c r="AD69" s="7" t="str">
        <f t="shared" si="66"/>
        <v>043</v>
      </c>
      <c r="AG69" s="7">
        <v>110</v>
      </c>
      <c r="AH69" s="7" t="str">
        <f>Summary!$B$2</f>
        <v>USD</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3">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4"/>
        <v>0</v>
      </c>
      <c r="T70" s="7" t="s">
        <v>49</v>
      </c>
      <c r="U70" s="7">
        <v>7022</v>
      </c>
      <c r="AA70" s="7" t="s">
        <v>190</v>
      </c>
      <c r="AB70" s="7" t="str">
        <f t="shared" si="65"/>
        <v/>
      </c>
      <c r="AC70" s="7">
        <v>574</v>
      </c>
      <c r="AD70" s="7" t="str">
        <f t="shared" si="66"/>
        <v>043</v>
      </c>
      <c r="AG70" s="7">
        <v>110</v>
      </c>
      <c r="AH70" s="7" t="str">
        <f>Summary!$B$2</f>
        <v>USD</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3">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4"/>
        <v>0</v>
      </c>
      <c r="T71" s="7" t="s">
        <v>51</v>
      </c>
      <c r="U71" s="7">
        <v>7024</v>
      </c>
      <c r="AA71" s="7" t="s">
        <v>190</v>
      </c>
      <c r="AB71" s="7" t="str">
        <f t="shared" si="65"/>
        <v/>
      </c>
      <c r="AC71" s="7">
        <v>574</v>
      </c>
      <c r="AD71" s="7" t="str">
        <f t="shared" si="66"/>
        <v>043</v>
      </c>
      <c r="AG71" s="7">
        <v>110</v>
      </c>
      <c r="AH71" s="7" t="str">
        <f>Summary!$B$2</f>
        <v>USD</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ht="20.25" customHeight="1" x14ac:dyDescent="0.3">
      <c r="A72" s="61" t="s">
        <v>330</v>
      </c>
      <c r="B72" s="63"/>
      <c r="C72" s="64">
        <f>SUM(C62:C71)</f>
        <v>0</v>
      </c>
      <c r="D72" s="64">
        <f t="shared" ref="D72:O72" si="68">SUM(D62:D71)</f>
        <v>0</v>
      </c>
      <c r="E72" s="64">
        <f t="shared" si="68"/>
        <v>0</v>
      </c>
      <c r="F72" s="64">
        <f t="shared" si="68"/>
        <v>0</v>
      </c>
      <c r="G72" s="64">
        <f t="shared" si="68"/>
        <v>0</v>
      </c>
      <c r="H72" s="64">
        <f t="shared" si="68"/>
        <v>0</v>
      </c>
      <c r="I72" s="64">
        <f t="shared" si="68"/>
        <v>0</v>
      </c>
      <c r="J72" s="64">
        <f t="shared" si="68"/>
        <v>0</v>
      </c>
      <c r="K72" s="64">
        <f t="shared" si="68"/>
        <v>0</v>
      </c>
      <c r="L72" s="64">
        <f t="shared" si="68"/>
        <v>0</v>
      </c>
      <c r="M72" s="64">
        <f t="shared" si="68"/>
        <v>0</v>
      </c>
      <c r="N72" s="64">
        <f t="shared" si="68"/>
        <v>0</v>
      </c>
      <c r="O72" s="64">
        <f t="shared" si="68"/>
        <v>0</v>
      </c>
      <c r="T72" s="7" t="s">
        <v>53</v>
      </c>
      <c r="U72" s="7">
        <v>7026</v>
      </c>
    </row>
    <row r="73" spans="1:46" ht="18.75" customHeight="1" x14ac:dyDescent="0.3">
      <c r="A73" s="3"/>
      <c r="B73" s="63"/>
      <c r="C73" s="4"/>
      <c r="D73" s="4"/>
      <c r="E73" s="4"/>
      <c r="F73" s="4"/>
      <c r="G73" s="4"/>
      <c r="H73" s="4"/>
      <c r="I73" s="4"/>
      <c r="J73" s="4"/>
      <c r="K73" s="4"/>
      <c r="L73" s="4"/>
      <c r="M73" s="4"/>
      <c r="N73" s="4"/>
      <c r="O73" s="4"/>
      <c r="T73" s="7" t="s">
        <v>55</v>
      </c>
      <c r="U73" s="7">
        <v>7028</v>
      </c>
    </row>
    <row r="74" spans="1:46" ht="20.25" x14ac:dyDescent="0.3">
      <c r="A74" s="11"/>
      <c r="B74" s="11"/>
      <c r="C74" s="4"/>
      <c r="D74" s="4"/>
      <c r="E74" s="4"/>
      <c r="F74" s="4"/>
      <c r="G74" s="4"/>
      <c r="H74" s="4"/>
      <c r="I74" s="4"/>
      <c r="J74" s="4"/>
      <c r="K74" s="4"/>
      <c r="L74" s="4"/>
      <c r="M74" s="4"/>
      <c r="N74" s="4"/>
      <c r="O74" s="4"/>
      <c r="T74" s="7" t="s">
        <v>57</v>
      </c>
      <c r="U74" s="7">
        <v>7030</v>
      </c>
    </row>
    <row r="75" spans="1:46" ht="21" thickBot="1" x14ac:dyDescent="0.35">
      <c r="A75" s="1"/>
      <c r="B75" s="56" t="s">
        <v>303</v>
      </c>
      <c r="C75" s="69">
        <f>SUM(C20+C33+C46+C59+C72)</f>
        <v>225</v>
      </c>
      <c r="D75" s="69">
        <f t="shared" ref="D75:O75" si="69">SUM(D20+D33+D46+D59+D72)</f>
        <v>0</v>
      </c>
      <c r="E75" s="69">
        <f t="shared" si="69"/>
        <v>925</v>
      </c>
      <c r="F75" s="69">
        <f t="shared" si="69"/>
        <v>300</v>
      </c>
      <c r="G75" s="69">
        <f t="shared" si="69"/>
        <v>200</v>
      </c>
      <c r="H75" s="69">
        <f t="shared" si="69"/>
        <v>600</v>
      </c>
      <c r="I75" s="69">
        <f t="shared" si="69"/>
        <v>300</v>
      </c>
      <c r="J75" s="69">
        <f t="shared" si="69"/>
        <v>200</v>
      </c>
      <c r="K75" s="69">
        <f t="shared" si="69"/>
        <v>200</v>
      </c>
      <c r="L75" s="69">
        <f t="shared" si="69"/>
        <v>400</v>
      </c>
      <c r="M75" s="69">
        <f t="shared" si="69"/>
        <v>300</v>
      </c>
      <c r="N75" s="69">
        <f t="shared" si="69"/>
        <v>300</v>
      </c>
      <c r="O75" s="69">
        <f t="shared" si="69"/>
        <v>3950</v>
      </c>
      <c r="T75" s="7" t="s">
        <v>59</v>
      </c>
      <c r="U75" s="7">
        <v>7032</v>
      </c>
    </row>
    <row r="76" spans="1:46" ht="15.75" thickTop="1" x14ac:dyDescent="0.2">
      <c r="T76" s="7" t="s">
        <v>61</v>
      </c>
      <c r="U76" s="7">
        <v>7034</v>
      </c>
    </row>
    <row r="77" spans="1:46" x14ac:dyDescent="0.2">
      <c r="T77" s="7" t="s">
        <v>63</v>
      </c>
      <c r="U77" s="7">
        <v>7036</v>
      </c>
    </row>
    <row r="78" spans="1:46" x14ac:dyDescent="0.2">
      <c r="T78" s="7" t="s">
        <v>65</v>
      </c>
      <c r="U78" s="7">
        <v>7038</v>
      </c>
    </row>
    <row r="79" spans="1:46" x14ac:dyDescent="0.2">
      <c r="T79" s="7" t="s">
        <v>67</v>
      </c>
      <c r="U79" s="7">
        <v>7040</v>
      </c>
    </row>
    <row r="80" spans="1:46" x14ac:dyDescent="0.2">
      <c r="T80" s="7" t="s">
        <v>69</v>
      </c>
      <c r="U80" s="7">
        <v>7042</v>
      </c>
    </row>
    <row r="81" spans="20:21" x14ac:dyDescent="0.2">
      <c r="T81" s="7" t="s">
        <v>71</v>
      </c>
      <c r="U81" s="7">
        <v>7044</v>
      </c>
    </row>
    <row r="82" spans="20:21" x14ac:dyDescent="0.2">
      <c r="T82" s="7" t="s">
        <v>72</v>
      </c>
      <c r="U82" s="7">
        <v>7046</v>
      </c>
    </row>
    <row r="83" spans="20:21" x14ac:dyDescent="0.2">
      <c r="T83" s="7" t="s">
        <v>74</v>
      </c>
      <c r="U83" s="7">
        <v>7048</v>
      </c>
    </row>
    <row r="84" spans="20:21" x14ac:dyDescent="0.2">
      <c r="T84" s="7" t="s">
        <v>76</v>
      </c>
      <c r="U84" s="7">
        <v>7050</v>
      </c>
    </row>
    <row r="85" spans="20:21" x14ac:dyDescent="0.2">
      <c r="T85" s="7" t="s">
        <v>78</v>
      </c>
      <c r="U85" s="7">
        <v>7052</v>
      </c>
    </row>
    <row r="86" spans="20:21" x14ac:dyDescent="0.2">
      <c r="T86" s="7" t="s">
        <v>80</v>
      </c>
      <c r="U86" s="7">
        <v>7070</v>
      </c>
    </row>
    <row r="87" spans="20:21" x14ac:dyDescent="0.2">
      <c r="T87" s="7" t="s">
        <v>81</v>
      </c>
      <c r="U87" s="7">
        <v>7072</v>
      </c>
    </row>
    <row r="88" spans="20:21" x14ac:dyDescent="0.2">
      <c r="T88" s="7" t="s">
        <v>83</v>
      </c>
      <c r="U88" s="7">
        <v>7080</v>
      </c>
    </row>
    <row r="89" spans="20:21" x14ac:dyDescent="0.2">
      <c r="T89" s="7" t="s">
        <v>85</v>
      </c>
      <c r="U89" s="7">
        <v>7082</v>
      </c>
    </row>
    <row r="90" spans="20:21" x14ac:dyDescent="0.2">
      <c r="T90" s="7" t="s">
        <v>87</v>
      </c>
      <c r="U90" s="7">
        <v>7084</v>
      </c>
    </row>
    <row r="91" spans="20:21" x14ac:dyDescent="0.2">
      <c r="T91" s="7" t="s">
        <v>89</v>
      </c>
      <c r="U91" s="7">
        <v>7088</v>
      </c>
    </row>
    <row r="92" spans="20:21" x14ac:dyDescent="0.2">
      <c r="T92" s="7" t="s">
        <v>91</v>
      </c>
      <c r="U92" s="7">
        <v>7090</v>
      </c>
    </row>
    <row r="93" spans="20:21" x14ac:dyDescent="0.2">
      <c r="T93" s="7" t="s">
        <v>93</v>
      </c>
    </row>
    <row r="94" spans="20:21" x14ac:dyDescent="0.2">
      <c r="T94" s="7" t="s">
        <v>95</v>
      </c>
    </row>
    <row r="95" spans="20:21" x14ac:dyDescent="0.2">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700-000001000000}">
      <formula1>0</formula1>
    </dataValidation>
    <dataValidation type="list" allowBlank="1" showInputMessage="1" showErrorMessage="1" sqref="A69:A71 A56:A58 A30:A32 A17:A19 A43:A45" xr:uid="{00000000-0002-0000-0700-000000000000}">
      <formula1>$U$62:$U$97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08"/>
  <sheetViews>
    <sheetView topLeftCell="A68" zoomScale="60" zoomScaleNormal="60" workbookViewId="0">
      <selection activeCell="F76" sqref="F76"/>
    </sheetView>
  </sheetViews>
  <sheetFormatPr defaultColWidth="9.140625" defaultRowHeight="15" x14ac:dyDescent="0.2"/>
  <cols>
    <col min="1" max="1" width="11.140625" style="7" customWidth="1"/>
    <col min="2" max="2" width="68.28515625" style="7" customWidth="1"/>
    <col min="3" max="3" width="17.5703125" style="7" customWidth="1"/>
    <col min="4" max="15" width="17.2851562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Recognition!G3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294</v>
      </c>
      <c r="B8" s="59"/>
      <c r="C8" s="56"/>
      <c r="D8" s="4"/>
      <c r="E8" s="4"/>
      <c r="F8" s="4"/>
      <c r="G8" s="4"/>
      <c r="H8" s="4"/>
      <c r="I8" s="4"/>
      <c r="J8" s="4"/>
      <c r="K8" s="4"/>
      <c r="L8" s="4"/>
      <c r="M8" s="4"/>
      <c r="N8" s="4"/>
      <c r="O8" s="4"/>
    </row>
    <row r="9" spans="1:46" ht="20.25" x14ac:dyDescent="0.3">
      <c r="A9" s="61" t="s">
        <v>295</v>
      </c>
      <c r="B9" s="63"/>
      <c r="C9" s="4"/>
      <c r="D9" s="4"/>
      <c r="E9" s="4"/>
      <c r="F9" s="4"/>
      <c r="G9" s="4"/>
      <c r="H9" s="4"/>
      <c r="I9" s="4"/>
      <c r="J9" s="4"/>
      <c r="K9" s="4"/>
      <c r="L9" s="4"/>
      <c r="M9" s="4"/>
      <c r="N9" s="4"/>
      <c r="O9" s="4"/>
      <c r="T9" s="115" t="s">
        <v>258</v>
      </c>
    </row>
    <row r="10" spans="1:46" ht="20.25" customHeight="1" x14ac:dyDescent="0.3">
      <c r="A10" s="11">
        <v>7006</v>
      </c>
      <c r="B10" s="62" t="str">
        <f>IF(ISTEXT("Building New Clubs-"&amp;VLOOKUP(A10,'Chart of Accounts'!$B$5:$C$50,2,FALSE)),"Building New Clubs-"&amp;VLOOKUP(A10,'Chart of Accounts'!$B$5:$C$50,2,FALSE),"")</f>
        <v>Building New Clubs-Educational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580</v>
      </c>
      <c r="AD10" s="7" t="str">
        <f t="shared" ref="AD10:AD19" si="2">IF(LEN($O$1)=3,$O$1,IF(LEN($O$1)=2,0&amp;$O$1,IF(LEN($O$1)=1,0&amp;0&amp;$O$1,"ERROR")))</f>
        <v>043</v>
      </c>
      <c r="AG10" s="7">
        <v>110</v>
      </c>
      <c r="AH10" s="7" t="str">
        <f>Summary!$B$2</f>
        <v>USD</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
      <c r="A11" s="11">
        <v>7008</v>
      </c>
      <c r="B11" s="62" t="str">
        <f>IF(ISTEXT("Building New Clubs-"&amp;VLOOKUP(A11,'Chart of Accounts'!$B$5:$C$50,2,FALSE)),"Building New Clubs-"&amp;VLOOKUP(A11,'Chart of Accounts'!$B$5:$C$50,2,FALSE),"")</f>
        <v>Building New Clubs-Promotional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580</v>
      </c>
      <c r="AD11" s="7" t="str">
        <f t="shared" si="2"/>
        <v>043</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customHeight="1" x14ac:dyDescent="0.3">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v>25</v>
      </c>
      <c r="F12" s="120">
        <v>25</v>
      </c>
      <c r="G12" s="120">
        <v>25</v>
      </c>
      <c r="H12" s="120">
        <v>25</v>
      </c>
      <c r="I12" s="120">
        <v>25</v>
      </c>
      <c r="J12" s="120">
        <v>25</v>
      </c>
      <c r="K12" s="120">
        <v>25</v>
      </c>
      <c r="L12" s="120">
        <v>25</v>
      </c>
      <c r="M12" s="120">
        <v>25</v>
      </c>
      <c r="N12" s="120">
        <v>25</v>
      </c>
      <c r="O12" s="4">
        <f t="shared" si="0"/>
        <v>250</v>
      </c>
      <c r="T12" s="7" t="s">
        <v>37</v>
      </c>
      <c r="U12" s="7">
        <v>7008</v>
      </c>
      <c r="AA12" s="7" t="s">
        <v>190</v>
      </c>
      <c r="AB12" s="7" t="str">
        <f t="shared" si="1"/>
        <v>7010-000000</v>
      </c>
      <c r="AC12" s="7">
        <v>580</v>
      </c>
      <c r="AD12" s="7" t="str">
        <f t="shared" si="2"/>
        <v>043</v>
      </c>
      <c r="AG12" s="7">
        <v>110</v>
      </c>
      <c r="AH12" s="7" t="str">
        <f>Summary!$B$2</f>
        <v>USD</v>
      </c>
      <c r="AI12" s="7">
        <f t="shared" si="3"/>
        <v>0</v>
      </c>
      <c r="AJ12" s="7">
        <f t="shared" si="3"/>
        <v>0</v>
      </c>
      <c r="AK12" s="7">
        <f t="shared" si="3"/>
        <v>25</v>
      </c>
      <c r="AL12" s="7">
        <f t="shared" si="3"/>
        <v>25</v>
      </c>
      <c r="AM12" s="7">
        <f t="shared" si="3"/>
        <v>25</v>
      </c>
      <c r="AN12" s="7">
        <f t="shared" si="3"/>
        <v>25</v>
      </c>
      <c r="AO12" s="7">
        <f t="shared" si="3"/>
        <v>25</v>
      </c>
      <c r="AP12" s="7">
        <f t="shared" si="3"/>
        <v>25</v>
      </c>
      <c r="AQ12" s="7">
        <f t="shared" si="3"/>
        <v>25</v>
      </c>
      <c r="AR12" s="7">
        <f t="shared" si="3"/>
        <v>25</v>
      </c>
      <c r="AS12" s="7">
        <f t="shared" si="3"/>
        <v>25</v>
      </c>
      <c r="AT12" s="7">
        <f t="shared" si="3"/>
        <v>25</v>
      </c>
    </row>
    <row r="13" spans="1:46" ht="20.25" customHeight="1" x14ac:dyDescent="0.3">
      <c r="A13" s="11">
        <v>7012</v>
      </c>
      <c r="B13" s="62" t="str">
        <f>IF(ISTEXT("Building New Clubs-"&amp;VLOOKUP(A13,'Chart of Accounts'!$B$5:$C$50,2,FALSE)),"Building New Clubs-"&amp;VLOOKUP(A13,'Chart of Accounts'!$B$5:$C$50,2,FALSE),"")</f>
        <v>Building New Clubs-Supplies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580</v>
      </c>
      <c r="AD13" s="7" t="str">
        <f t="shared" si="2"/>
        <v>043</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customHeight="1" x14ac:dyDescent="0.3">
      <c r="A14" s="11">
        <v>7036</v>
      </c>
      <c r="B14" s="62" t="str">
        <f>IF(ISTEXT("Building New Clubs-"&amp;VLOOKUP(A14,'Chart of Accounts'!$B$5:$C$50,2,FALSE)),"Building New Clubs-"&amp;VLOOKUP(A14,'Chart of Accounts'!$B$5:$C$50,2,FALSE),"")</f>
        <v>Building New Clubs-Advertising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580</v>
      </c>
      <c r="AD14" s="7" t="str">
        <f t="shared" si="2"/>
        <v>043</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3">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580</v>
      </c>
      <c r="AD15" s="7" t="str">
        <f t="shared" si="2"/>
        <v>043</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3">
      <c r="A16" s="11">
        <v>7082</v>
      </c>
      <c r="B16" s="62" t="str">
        <f>IF(ISTEXT("Building New Clubs-"&amp;VLOOKUP(A16,'Chart of Accounts'!$B$5:$C$50,2,FALSE)),"Building New Clubs-"&amp;VLOOKUP(A16,'Chart of Accounts'!$B$5:$C$50,2,FALSE),"")</f>
        <v>Building New Clubs-Incentives</v>
      </c>
      <c r="C16" s="120"/>
      <c r="D16" s="120"/>
      <c r="E16" s="120">
        <v>250</v>
      </c>
      <c r="F16" s="120">
        <v>250</v>
      </c>
      <c r="G16" s="120">
        <v>250</v>
      </c>
      <c r="H16" s="120">
        <v>250</v>
      </c>
      <c r="I16" s="120">
        <v>250</v>
      </c>
      <c r="J16" s="120">
        <v>250</v>
      </c>
      <c r="K16" s="120">
        <v>250</v>
      </c>
      <c r="L16" s="120">
        <v>250</v>
      </c>
      <c r="M16" s="120">
        <v>250</v>
      </c>
      <c r="N16" s="120">
        <v>250</v>
      </c>
      <c r="O16" s="4">
        <f t="shared" si="0"/>
        <v>2500</v>
      </c>
      <c r="T16" s="7" t="s">
        <v>45</v>
      </c>
      <c r="U16" s="7">
        <v>7016</v>
      </c>
      <c r="AA16" s="7" t="s">
        <v>190</v>
      </c>
      <c r="AB16" s="7" t="str">
        <f t="shared" si="1"/>
        <v>7082-000000</v>
      </c>
      <c r="AC16" s="7">
        <v>580</v>
      </c>
      <c r="AD16" s="7" t="str">
        <f t="shared" si="2"/>
        <v>043</v>
      </c>
      <c r="AG16" s="7">
        <v>110</v>
      </c>
      <c r="AH16" s="7" t="str">
        <f>Summary!$B$2</f>
        <v>USD</v>
      </c>
      <c r="AI16" s="7">
        <f t="shared" si="3"/>
        <v>0</v>
      </c>
      <c r="AJ16" s="7">
        <f t="shared" si="3"/>
        <v>0</v>
      </c>
      <c r="AK16" s="7">
        <f t="shared" si="3"/>
        <v>250</v>
      </c>
      <c r="AL16" s="7">
        <f t="shared" si="3"/>
        <v>250</v>
      </c>
      <c r="AM16" s="7">
        <f t="shared" si="3"/>
        <v>250</v>
      </c>
      <c r="AN16" s="7">
        <f t="shared" si="3"/>
        <v>250</v>
      </c>
      <c r="AO16" s="7">
        <f t="shared" si="3"/>
        <v>250</v>
      </c>
      <c r="AP16" s="7">
        <f t="shared" si="3"/>
        <v>250</v>
      </c>
      <c r="AQ16" s="7">
        <f t="shared" si="3"/>
        <v>250</v>
      </c>
      <c r="AR16" s="7">
        <f t="shared" si="3"/>
        <v>250</v>
      </c>
      <c r="AS16" s="7">
        <f t="shared" si="3"/>
        <v>250</v>
      </c>
      <c r="AT16" s="7">
        <f t="shared" si="3"/>
        <v>250</v>
      </c>
    </row>
    <row r="17" spans="1:46" ht="20.25" customHeight="1" x14ac:dyDescent="0.3">
      <c r="A17" s="19"/>
      <c r="B17" s="62" t="str">
        <f>IF(ISTEXT("Building New Clubs-"&amp;VLOOKUP(#REF!,'Chart of Accounts'!$B$5:$C$50,2,FALSE)),"Building New Clubs-"&amp;VLOOKUP(#REF!,'Chart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e">
        <f>IF(#REF!="","",#REF!&amp;"-000000")</f>
        <v>#REF!</v>
      </c>
      <c r="AC17" s="7">
        <v>580</v>
      </c>
      <c r="AD17" s="7" t="str">
        <f t="shared" si="2"/>
        <v>043</v>
      </c>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3">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043</v>
      </c>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3">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043</v>
      </c>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3">
      <c r="A20" s="61" t="s">
        <v>332</v>
      </c>
      <c r="B20" s="63"/>
      <c r="C20" s="64">
        <f>SUM(C10:C19)</f>
        <v>0</v>
      </c>
      <c r="D20" s="64">
        <f t="shared" ref="D20:O20" si="4">SUM(D10:D19)</f>
        <v>0</v>
      </c>
      <c r="E20" s="64">
        <f t="shared" si="4"/>
        <v>275</v>
      </c>
      <c r="F20" s="64">
        <f t="shared" si="4"/>
        <v>275</v>
      </c>
      <c r="G20" s="64">
        <f t="shared" si="4"/>
        <v>275</v>
      </c>
      <c r="H20" s="64">
        <f t="shared" si="4"/>
        <v>275</v>
      </c>
      <c r="I20" s="64">
        <f t="shared" si="4"/>
        <v>275</v>
      </c>
      <c r="J20" s="64">
        <f t="shared" si="4"/>
        <v>275</v>
      </c>
      <c r="K20" s="64">
        <f t="shared" si="4"/>
        <v>275</v>
      </c>
      <c r="L20" s="64">
        <f t="shared" si="4"/>
        <v>275</v>
      </c>
      <c r="M20" s="64">
        <f t="shared" si="4"/>
        <v>275</v>
      </c>
      <c r="N20" s="64">
        <f t="shared" si="4"/>
        <v>275</v>
      </c>
      <c r="O20" s="64">
        <f t="shared" si="4"/>
        <v>2750</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296</v>
      </c>
      <c r="B22" s="63"/>
      <c r="C22" s="4"/>
      <c r="D22" s="4"/>
      <c r="E22" s="4"/>
      <c r="F22" s="4"/>
      <c r="G22" s="4"/>
      <c r="H22" s="4"/>
      <c r="I22" s="4"/>
      <c r="J22" s="4"/>
      <c r="K22" s="4"/>
      <c r="L22" s="4"/>
      <c r="M22" s="4"/>
      <c r="N22" s="4"/>
      <c r="O22" s="4"/>
      <c r="T22" s="115" t="s">
        <v>258</v>
      </c>
    </row>
    <row r="23" spans="1:46" ht="20.25" customHeight="1" x14ac:dyDescent="0.3">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5">SUM(C23:N23)</f>
        <v>0</v>
      </c>
      <c r="T23" s="7" t="s">
        <v>33</v>
      </c>
      <c r="U23" s="7">
        <v>7004</v>
      </c>
      <c r="AA23" s="7" t="s">
        <v>190</v>
      </c>
      <c r="AB23" s="7" t="str">
        <f t="shared" ref="AB23:AB32" si="6">IF(A23="","",A23&amp;"-000000")</f>
        <v>7006-000000</v>
      </c>
      <c r="AC23" s="7">
        <v>581</v>
      </c>
      <c r="AD23" s="7" t="str">
        <f t="shared" ref="AD23:AD32" si="7">IF(LEN($O$1)=3,$O$1,IF(LEN($O$1)=2,0&amp;$O$1,IF(LEN($O$1)=1,0&amp;0&amp;$O$1,"ERROR")))</f>
        <v>043</v>
      </c>
      <c r="AG23" s="7">
        <v>110</v>
      </c>
      <c r="AH23" s="7" t="str">
        <f>Summary!$B$2</f>
        <v>USD</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3">
      <c r="A24" s="11">
        <v>7008</v>
      </c>
      <c r="B24" s="62" t="str">
        <f>IF(ISTEXT("Rebuilding New Clubs-"&amp;VLOOKUP(A24,'Chart of Accounts'!$B$5:$C$50,2,FALSE)),"Rebuilding New Clubs-"&amp;VLOOKUP(A24,'Chart of Accounts'!$B$5:$C$50,2,FALSE),"")</f>
        <v>Rebuilding New Clubs-Promotional Materials</v>
      </c>
      <c r="C24" s="120"/>
      <c r="D24" s="120"/>
      <c r="E24" s="120">
        <v>25</v>
      </c>
      <c r="F24" s="120">
        <v>25</v>
      </c>
      <c r="G24" s="120">
        <v>25</v>
      </c>
      <c r="H24" s="120">
        <v>25</v>
      </c>
      <c r="I24" s="120">
        <v>25</v>
      </c>
      <c r="J24" s="120">
        <v>25</v>
      </c>
      <c r="K24" s="120">
        <v>25</v>
      </c>
      <c r="L24" s="120">
        <v>25</v>
      </c>
      <c r="M24" s="120">
        <v>25</v>
      </c>
      <c r="N24" s="120">
        <v>25</v>
      </c>
      <c r="O24" s="4">
        <f t="shared" si="5"/>
        <v>250</v>
      </c>
      <c r="T24" s="7" t="s">
        <v>35</v>
      </c>
      <c r="U24" s="7">
        <v>7006</v>
      </c>
      <c r="AA24" s="7" t="s">
        <v>190</v>
      </c>
      <c r="AB24" s="7" t="str">
        <f t="shared" si="6"/>
        <v>7008-000000</v>
      </c>
      <c r="AC24" s="7">
        <v>581</v>
      </c>
      <c r="AD24" s="7" t="str">
        <f t="shared" si="7"/>
        <v>043</v>
      </c>
      <c r="AG24" s="7">
        <v>110</v>
      </c>
      <c r="AH24" s="7" t="str">
        <f>Summary!$B$2</f>
        <v>USD</v>
      </c>
      <c r="AI24" s="7">
        <f t="shared" si="8"/>
        <v>0</v>
      </c>
      <c r="AJ24" s="7">
        <f t="shared" si="8"/>
        <v>0</v>
      </c>
      <c r="AK24" s="7">
        <f t="shared" si="8"/>
        <v>25</v>
      </c>
      <c r="AL24" s="7">
        <f t="shared" si="8"/>
        <v>25</v>
      </c>
      <c r="AM24" s="7">
        <f t="shared" si="8"/>
        <v>25</v>
      </c>
      <c r="AN24" s="7">
        <f t="shared" si="8"/>
        <v>25</v>
      </c>
      <c r="AO24" s="7">
        <f t="shared" si="8"/>
        <v>25</v>
      </c>
      <c r="AP24" s="7">
        <f t="shared" si="8"/>
        <v>25</v>
      </c>
      <c r="AQ24" s="7">
        <f t="shared" si="8"/>
        <v>25</v>
      </c>
      <c r="AR24" s="7">
        <f t="shared" si="8"/>
        <v>25</v>
      </c>
      <c r="AS24" s="7">
        <f t="shared" si="8"/>
        <v>25</v>
      </c>
      <c r="AT24" s="7">
        <f t="shared" si="8"/>
        <v>25</v>
      </c>
    </row>
    <row r="25" spans="1:46" ht="20.25" customHeight="1" x14ac:dyDescent="0.3">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5"/>
        <v>0</v>
      </c>
      <c r="T25" s="7" t="s">
        <v>37</v>
      </c>
      <c r="U25" s="7">
        <v>7008</v>
      </c>
      <c r="AA25" s="7" t="s">
        <v>190</v>
      </c>
      <c r="AB25" s="7" t="str">
        <f t="shared" si="6"/>
        <v>7010-000000</v>
      </c>
      <c r="AC25" s="7">
        <v>581</v>
      </c>
      <c r="AD25" s="7" t="str">
        <f t="shared" si="7"/>
        <v>043</v>
      </c>
      <c r="AG25" s="7">
        <v>110</v>
      </c>
      <c r="AH25" s="7" t="str">
        <f>Summary!$B$2</f>
        <v>USD</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3">
      <c r="A26" s="11">
        <v>7012</v>
      </c>
      <c r="B26" s="62" t="str">
        <f>IF(ISTEXT("Rebuilding New Clubs-"&amp;VLOOKUP(A26,'Chart of Accounts'!$B$5:$C$50,2,FALSE)),"Rebuilding New Clubs-"&amp;VLOOKUP(A26,'Chart of Accounts'!$B$5:$C$50,2,FALSE),"")</f>
        <v>Rebuilding New Clubs-Supplies &amp; Stationery Expense</v>
      </c>
      <c r="C26" s="120"/>
      <c r="D26" s="120"/>
      <c r="E26" s="120"/>
      <c r="F26" s="120"/>
      <c r="G26" s="120"/>
      <c r="H26" s="120"/>
      <c r="I26" s="120"/>
      <c r="J26" s="120"/>
      <c r="K26" s="120"/>
      <c r="L26" s="120"/>
      <c r="M26" s="120"/>
      <c r="N26" s="120"/>
      <c r="O26" s="4">
        <f t="shared" si="5"/>
        <v>0</v>
      </c>
      <c r="T26" s="7" t="s">
        <v>39</v>
      </c>
      <c r="U26" s="7">
        <v>7010</v>
      </c>
      <c r="AA26" s="7" t="s">
        <v>190</v>
      </c>
      <c r="AB26" s="7" t="str">
        <f t="shared" si="6"/>
        <v>7012-000000</v>
      </c>
      <c r="AC26" s="7">
        <v>581</v>
      </c>
      <c r="AD26" s="7" t="str">
        <f t="shared" si="7"/>
        <v>043</v>
      </c>
      <c r="AG26" s="7">
        <v>110</v>
      </c>
      <c r="AH26" s="7" t="str">
        <f>Summary!$B$2</f>
        <v>USD</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3">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5"/>
        <v>0</v>
      </c>
      <c r="T27" s="7" t="s">
        <v>41</v>
      </c>
      <c r="U27" s="7">
        <v>7012</v>
      </c>
      <c r="AA27" s="7" t="s">
        <v>190</v>
      </c>
      <c r="AB27" s="7" t="str">
        <f t="shared" si="6"/>
        <v>7036-000000</v>
      </c>
      <c r="AC27" s="7">
        <v>581</v>
      </c>
      <c r="AD27" s="7" t="str">
        <f t="shared" si="7"/>
        <v>043</v>
      </c>
      <c r="AG27" s="7">
        <v>110</v>
      </c>
      <c r="AH27" s="7" t="str">
        <f>Summary!$B$2</f>
        <v>USD</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3">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5"/>
        <v>0</v>
      </c>
      <c r="T28" s="7" t="s">
        <v>43</v>
      </c>
      <c r="U28" s="7">
        <v>7014</v>
      </c>
      <c r="AA28" s="7" t="s">
        <v>190</v>
      </c>
      <c r="AB28" s="7" t="str">
        <f t="shared" si="6"/>
        <v>7044-000000</v>
      </c>
      <c r="AC28" s="7">
        <v>581</v>
      </c>
      <c r="AD28" s="7" t="str">
        <f t="shared" si="7"/>
        <v>043</v>
      </c>
      <c r="AG28" s="7">
        <v>110</v>
      </c>
      <c r="AH28" s="7" t="str">
        <f>Summary!$B$2</f>
        <v>USD</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3">
      <c r="A29" s="11">
        <v>7082</v>
      </c>
      <c r="B29" s="62" t="str">
        <f>IF(ISTEXT("Rebuilding New Clubs-"&amp;VLOOKUP(A29,'Chart of Accounts'!$B$5:$C$50,2,FALSE)),"Rebuilding New Clubs-"&amp;VLOOKUP(A29,'Chart of Accounts'!$B$5:$C$50,2,FALSE),"")</f>
        <v>Rebuilding New Clubs-Incentives</v>
      </c>
      <c r="C29" s="120"/>
      <c r="D29" s="120"/>
      <c r="E29" s="120">
        <v>75</v>
      </c>
      <c r="F29" s="120">
        <v>75</v>
      </c>
      <c r="G29" s="120">
        <v>75</v>
      </c>
      <c r="H29" s="120">
        <v>75</v>
      </c>
      <c r="I29" s="120">
        <v>75</v>
      </c>
      <c r="J29" s="120">
        <v>75</v>
      </c>
      <c r="K29" s="120">
        <v>75</v>
      </c>
      <c r="L29" s="120">
        <v>75</v>
      </c>
      <c r="M29" s="120">
        <v>75</v>
      </c>
      <c r="N29" s="120">
        <v>75</v>
      </c>
      <c r="O29" s="4">
        <f t="shared" si="5"/>
        <v>750</v>
      </c>
      <c r="T29" s="7" t="s">
        <v>45</v>
      </c>
      <c r="U29" s="7">
        <v>7016</v>
      </c>
      <c r="AA29" s="7" t="s">
        <v>190</v>
      </c>
      <c r="AB29" s="7" t="str">
        <f t="shared" si="6"/>
        <v>7082-000000</v>
      </c>
      <c r="AC29" s="7">
        <v>581</v>
      </c>
      <c r="AD29" s="7" t="str">
        <f t="shared" si="7"/>
        <v>043</v>
      </c>
      <c r="AG29" s="7">
        <v>110</v>
      </c>
      <c r="AH29" s="7" t="str">
        <f>Summary!$B$2</f>
        <v>USD</v>
      </c>
      <c r="AI29" s="7">
        <f t="shared" si="8"/>
        <v>0</v>
      </c>
      <c r="AJ29" s="7">
        <f t="shared" si="8"/>
        <v>0</v>
      </c>
      <c r="AK29" s="7">
        <f t="shared" si="8"/>
        <v>75</v>
      </c>
      <c r="AL29" s="7">
        <f t="shared" si="8"/>
        <v>75</v>
      </c>
      <c r="AM29" s="7">
        <f t="shared" si="8"/>
        <v>75</v>
      </c>
      <c r="AN29" s="7">
        <f t="shared" si="8"/>
        <v>75</v>
      </c>
      <c r="AO29" s="7">
        <f t="shared" si="8"/>
        <v>75</v>
      </c>
      <c r="AP29" s="7">
        <f t="shared" si="8"/>
        <v>75</v>
      </c>
      <c r="AQ29" s="7">
        <f t="shared" si="8"/>
        <v>75</v>
      </c>
      <c r="AR29" s="7">
        <f t="shared" si="8"/>
        <v>75</v>
      </c>
      <c r="AS29" s="7">
        <f t="shared" si="8"/>
        <v>75</v>
      </c>
      <c r="AT29" s="7">
        <f t="shared" si="8"/>
        <v>75</v>
      </c>
    </row>
    <row r="30" spans="1:46" ht="20.25" customHeight="1" x14ac:dyDescent="0.3">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5"/>
        <v>0</v>
      </c>
      <c r="T30" s="7" t="s">
        <v>47</v>
      </c>
      <c r="U30" s="7">
        <v>7018</v>
      </c>
      <c r="AA30" s="7" t="s">
        <v>190</v>
      </c>
      <c r="AB30" s="7" t="str">
        <f t="shared" si="6"/>
        <v/>
      </c>
      <c r="AC30" s="7">
        <v>581</v>
      </c>
      <c r="AD30" s="7" t="str">
        <f t="shared" si="7"/>
        <v>043</v>
      </c>
      <c r="AG30" s="7">
        <v>110</v>
      </c>
      <c r="AH30" s="7" t="str">
        <f>Summary!$B$2</f>
        <v>USD</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3">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5"/>
        <v>0</v>
      </c>
      <c r="T31" s="7" t="s">
        <v>49</v>
      </c>
      <c r="U31" s="7">
        <v>7020</v>
      </c>
      <c r="AA31" s="7" t="s">
        <v>190</v>
      </c>
      <c r="AB31" s="7" t="str">
        <f t="shared" si="6"/>
        <v/>
      </c>
      <c r="AC31" s="7">
        <v>581</v>
      </c>
      <c r="AD31" s="7" t="str">
        <f t="shared" si="7"/>
        <v>043</v>
      </c>
      <c r="AG31" s="7">
        <v>110</v>
      </c>
      <c r="AH31" s="7" t="str">
        <f>Summary!$B$2</f>
        <v>USD</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3">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5"/>
        <v>0</v>
      </c>
      <c r="T32" s="7" t="s">
        <v>51</v>
      </c>
      <c r="U32" s="7">
        <v>7022</v>
      </c>
      <c r="AA32" s="7" t="s">
        <v>190</v>
      </c>
      <c r="AB32" s="7" t="str">
        <f t="shared" si="6"/>
        <v/>
      </c>
      <c r="AC32" s="7">
        <v>581</v>
      </c>
      <c r="AD32" s="7" t="str">
        <f t="shared" si="7"/>
        <v>043</v>
      </c>
      <c r="AG32" s="7">
        <v>110</v>
      </c>
      <c r="AH32" s="7" t="str">
        <f>Summary!$B$2</f>
        <v>USD</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ht="20.25" customHeight="1" x14ac:dyDescent="0.3">
      <c r="A33" s="61" t="s">
        <v>333</v>
      </c>
      <c r="B33" s="63"/>
      <c r="C33" s="64">
        <f>SUM(C23:C32)</f>
        <v>0</v>
      </c>
      <c r="D33" s="64">
        <f t="shared" ref="D33:O33" si="9">SUM(D23:D32)</f>
        <v>0</v>
      </c>
      <c r="E33" s="64">
        <f t="shared" si="9"/>
        <v>100</v>
      </c>
      <c r="F33" s="64">
        <f t="shared" si="9"/>
        <v>100</v>
      </c>
      <c r="G33" s="64">
        <f t="shared" si="9"/>
        <v>100</v>
      </c>
      <c r="H33" s="64">
        <f t="shared" si="9"/>
        <v>100</v>
      </c>
      <c r="I33" s="64">
        <f t="shared" si="9"/>
        <v>100</v>
      </c>
      <c r="J33" s="64">
        <f t="shared" si="9"/>
        <v>100</v>
      </c>
      <c r="K33" s="64">
        <f t="shared" si="9"/>
        <v>100</v>
      </c>
      <c r="L33" s="64">
        <f t="shared" si="9"/>
        <v>100</v>
      </c>
      <c r="M33" s="64">
        <f t="shared" si="9"/>
        <v>100</v>
      </c>
      <c r="N33" s="64">
        <f t="shared" si="9"/>
        <v>100</v>
      </c>
      <c r="O33" s="64">
        <f t="shared" si="9"/>
        <v>1000</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297</v>
      </c>
      <c r="B35" s="63"/>
      <c r="C35" s="4"/>
      <c r="D35" s="4"/>
      <c r="E35" s="4"/>
      <c r="F35" s="4"/>
      <c r="G35" s="4"/>
      <c r="H35" s="4"/>
      <c r="I35" s="4"/>
      <c r="J35" s="4"/>
      <c r="K35" s="4"/>
      <c r="L35" s="4"/>
      <c r="M35" s="4"/>
      <c r="N35" s="4"/>
      <c r="O35" s="4"/>
      <c r="T35" s="115" t="s">
        <v>258</v>
      </c>
    </row>
    <row r="36" spans="1:46" ht="20.25" customHeight="1" x14ac:dyDescent="0.3">
      <c r="A36" s="11">
        <v>7006</v>
      </c>
      <c r="B36" s="62" t="str">
        <f>IF(ISTEXT("Membership Growth-"&amp;VLOOKUP(A36,'Chart of Accounts'!$B$5:$C$50,2,FALSE)),"Membership Growth-"&amp;VLOOKUP(A36,'Chart of Accounts'!$B$5:$C$50,2,FALSE),"")</f>
        <v>Membership Growth-Educational Materials</v>
      </c>
      <c r="C36" s="120"/>
      <c r="D36" s="120"/>
      <c r="E36" s="120"/>
      <c r="F36" s="120"/>
      <c r="G36" s="120"/>
      <c r="H36" s="120"/>
      <c r="I36" s="120"/>
      <c r="J36" s="120"/>
      <c r="K36" s="120"/>
      <c r="L36" s="120"/>
      <c r="M36" s="120"/>
      <c r="N36" s="120"/>
      <c r="O36" s="4">
        <f t="shared" ref="O36:O45" si="10">SUM(C36:N36)</f>
        <v>0</v>
      </c>
      <c r="T36" s="7" t="s">
        <v>33</v>
      </c>
      <c r="U36" s="7">
        <v>7004</v>
      </c>
      <c r="AA36" s="7" t="s">
        <v>190</v>
      </c>
      <c r="AB36" s="7" t="str">
        <f t="shared" ref="AB36:AB45" si="11">IF(A36="","",A36&amp;"-000000")</f>
        <v>7006-000000</v>
      </c>
      <c r="AC36" s="7">
        <v>582</v>
      </c>
      <c r="AD36" s="7" t="str">
        <f t="shared" ref="AD36:AD45" si="12">IF(LEN($O$1)=3,$O$1,IF(LEN($O$1)=2,0&amp;$O$1,IF(LEN($O$1)=1,0&amp;0&amp;$O$1,"ERROR")))</f>
        <v>043</v>
      </c>
      <c r="AG36" s="7">
        <v>110</v>
      </c>
      <c r="AH36" s="7" t="str">
        <f>Summary!$B$2</f>
        <v>USD</v>
      </c>
      <c r="AI36" s="7">
        <f t="shared" ref="AI36:AT45" si="13">IF(C36="",0,C36)</f>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
      <c r="A37" s="11">
        <v>7008</v>
      </c>
      <c r="B37" s="62" t="str">
        <f>IF(ISTEXT("Membership Growth-"&amp;VLOOKUP(A37,'Chart of Accounts'!$B$5:$C$50,2,FALSE)),"Membership Growth-"&amp;VLOOKUP(A37,'Chart of Accounts'!$B$5:$C$50,2,FALSE),"")</f>
        <v>Membership Growth-Promotional Materials</v>
      </c>
      <c r="C37" s="120"/>
      <c r="D37" s="120"/>
      <c r="E37" s="120"/>
      <c r="F37" s="120"/>
      <c r="G37" s="120"/>
      <c r="H37" s="120"/>
      <c r="I37" s="120"/>
      <c r="J37" s="120"/>
      <c r="K37" s="120"/>
      <c r="L37" s="120"/>
      <c r="M37" s="120"/>
      <c r="N37" s="120"/>
      <c r="O37" s="4">
        <f t="shared" si="10"/>
        <v>0</v>
      </c>
      <c r="T37" s="7" t="s">
        <v>35</v>
      </c>
      <c r="U37" s="7">
        <v>7006</v>
      </c>
      <c r="AA37" s="7" t="s">
        <v>190</v>
      </c>
      <c r="AB37" s="7" t="str">
        <f t="shared" si="11"/>
        <v>7008-000000</v>
      </c>
      <c r="AC37" s="7">
        <v>582</v>
      </c>
      <c r="AD37" s="7" t="str">
        <f t="shared" si="12"/>
        <v>043</v>
      </c>
      <c r="AG37" s="7">
        <v>110</v>
      </c>
      <c r="AH37" s="7" t="str">
        <f>Summary!$B$2</f>
        <v>USD</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0"/>
        <v>0</v>
      </c>
      <c r="T38" s="7" t="s">
        <v>37</v>
      </c>
      <c r="U38" s="7">
        <v>7008</v>
      </c>
      <c r="AA38" s="7" t="s">
        <v>190</v>
      </c>
      <c r="AB38" s="7" t="str">
        <f t="shared" si="11"/>
        <v>7010-000000</v>
      </c>
      <c r="AC38" s="7">
        <v>582</v>
      </c>
      <c r="AD38" s="7" t="str">
        <f t="shared" si="12"/>
        <v>043</v>
      </c>
      <c r="AG38" s="7">
        <v>110</v>
      </c>
      <c r="AH38" s="7" t="str">
        <f>Summary!$B$2</f>
        <v>USD</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3">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0"/>
        <v>0</v>
      </c>
      <c r="T39" s="7" t="s">
        <v>39</v>
      </c>
      <c r="U39" s="7">
        <v>7010</v>
      </c>
      <c r="AA39" s="7" t="s">
        <v>190</v>
      </c>
      <c r="AB39" s="7" t="str">
        <f t="shared" si="11"/>
        <v>7012-000000</v>
      </c>
      <c r="AC39" s="7">
        <v>582</v>
      </c>
      <c r="AD39" s="7" t="str">
        <f t="shared" si="12"/>
        <v>043</v>
      </c>
      <c r="AG39" s="7">
        <v>110</v>
      </c>
      <c r="AH39" s="7" t="str">
        <f>Summary!$B$2</f>
        <v>USD</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3">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0"/>
        <v>0</v>
      </c>
      <c r="T40" s="7" t="s">
        <v>41</v>
      </c>
      <c r="U40" s="7">
        <v>7012</v>
      </c>
      <c r="AA40" s="7" t="s">
        <v>190</v>
      </c>
      <c r="AB40" s="7" t="str">
        <f t="shared" si="11"/>
        <v>7036-000000</v>
      </c>
      <c r="AC40" s="7">
        <v>582</v>
      </c>
      <c r="AD40" s="7" t="str">
        <f t="shared" si="12"/>
        <v>043</v>
      </c>
      <c r="AG40" s="7">
        <v>110</v>
      </c>
      <c r="AH40" s="7" t="str">
        <f>Summary!$B$2</f>
        <v>USD</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3">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0"/>
        <v>0</v>
      </c>
      <c r="T41" s="7" t="s">
        <v>43</v>
      </c>
      <c r="U41" s="7">
        <v>7014</v>
      </c>
      <c r="AA41" s="7" t="s">
        <v>190</v>
      </c>
      <c r="AB41" s="7" t="str">
        <f t="shared" si="11"/>
        <v>7044-000000</v>
      </c>
      <c r="AC41" s="7">
        <v>582</v>
      </c>
      <c r="AD41" s="7" t="str">
        <f t="shared" si="12"/>
        <v>043</v>
      </c>
      <c r="AG41" s="7">
        <v>110</v>
      </c>
      <c r="AH41" s="7" t="str">
        <f>Summary!$B$2</f>
        <v>USD</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3">
      <c r="A42" s="11">
        <v>7082</v>
      </c>
      <c r="B42" s="62" t="str">
        <f>IF(ISTEXT("Membership Growth-"&amp;VLOOKUP(A42,'Chart of Accounts'!$B$5:$C$50,2,FALSE)),"Membership Growth-"&amp;VLOOKUP(A42,'Chart of Accounts'!$B$5:$C$50,2,FALSE),"")</f>
        <v>Membership Growth-Incentives</v>
      </c>
      <c r="C42" s="120"/>
      <c r="D42" s="120"/>
      <c r="E42" s="120">
        <v>250</v>
      </c>
      <c r="F42" s="120"/>
      <c r="G42" s="120"/>
      <c r="H42" s="120"/>
      <c r="I42" s="120"/>
      <c r="J42" s="120"/>
      <c r="K42" s="120">
        <v>250</v>
      </c>
      <c r="L42" s="120"/>
      <c r="M42" s="120"/>
      <c r="N42" s="120"/>
      <c r="O42" s="4">
        <f t="shared" si="10"/>
        <v>500</v>
      </c>
      <c r="T42" s="7" t="s">
        <v>45</v>
      </c>
      <c r="U42" s="7">
        <v>7016</v>
      </c>
      <c r="AA42" s="7" t="s">
        <v>190</v>
      </c>
      <c r="AB42" s="7" t="str">
        <f t="shared" si="11"/>
        <v>7082-000000</v>
      </c>
      <c r="AC42" s="7">
        <v>582</v>
      </c>
      <c r="AD42" s="7" t="str">
        <f t="shared" si="12"/>
        <v>043</v>
      </c>
      <c r="AG42" s="7">
        <v>110</v>
      </c>
      <c r="AH42" s="7" t="str">
        <f>Summary!$B$2</f>
        <v>USD</v>
      </c>
      <c r="AI42" s="7">
        <f t="shared" si="13"/>
        <v>0</v>
      </c>
      <c r="AJ42" s="7">
        <f t="shared" si="13"/>
        <v>0</v>
      </c>
      <c r="AK42" s="7">
        <f t="shared" si="13"/>
        <v>250</v>
      </c>
      <c r="AL42" s="7">
        <f t="shared" si="13"/>
        <v>0</v>
      </c>
      <c r="AM42" s="7">
        <f t="shared" si="13"/>
        <v>0</v>
      </c>
      <c r="AN42" s="7">
        <f t="shared" si="13"/>
        <v>0</v>
      </c>
      <c r="AO42" s="7">
        <f t="shared" si="13"/>
        <v>0</v>
      </c>
      <c r="AP42" s="7">
        <f t="shared" si="13"/>
        <v>0</v>
      </c>
      <c r="AQ42" s="7">
        <f t="shared" si="13"/>
        <v>250</v>
      </c>
      <c r="AR42" s="7">
        <f t="shared" si="13"/>
        <v>0</v>
      </c>
      <c r="AS42" s="7">
        <f t="shared" si="13"/>
        <v>0</v>
      </c>
      <c r="AT42" s="7">
        <f t="shared" si="13"/>
        <v>0</v>
      </c>
    </row>
    <row r="43" spans="1:46" ht="20.25" customHeight="1" x14ac:dyDescent="0.3">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0"/>
        <v>0</v>
      </c>
      <c r="T43" s="7" t="s">
        <v>47</v>
      </c>
      <c r="U43" s="7">
        <v>7018</v>
      </c>
      <c r="AA43" s="7" t="s">
        <v>190</v>
      </c>
      <c r="AB43" s="7" t="str">
        <f t="shared" si="11"/>
        <v/>
      </c>
      <c r="AC43" s="7">
        <v>582</v>
      </c>
      <c r="AD43" s="7" t="str">
        <f t="shared" si="12"/>
        <v>043</v>
      </c>
      <c r="AG43" s="7">
        <v>110</v>
      </c>
      <c r="AH43" s="7" t="str">
        <f>Summary!$B$2</f>
        <v>USD</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3">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0"/>
        <v>0</v>
      </c>
      <c r="T44" s="7" t="s">
        <v>49</v>
      </c>
      <c r="U44" s="7">
        <v>7020</v>
      </c>
      <c r="AA44" s="7" t="s">
        <v>190</v>
      </c>
      <c r="AB44" s="7" t="str">
        <f t="shared" si="11"/>
        <v/>
      </c>
      <c r="AC44" s="7">
        <v>582</v>
      </c>
      <c r="AD44" s="7" t="str">
        <f t="shared" si="12"/>
        <v>043</v>
      </c>
      <c r="AG44" s="7">
        <v>110</v>
      </c>
      <c r="AH44" s="7" t="str">
        <f>Summary!$B$2</f>
        <v>USD</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3">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0"/>
        <v>0</v>
      </c>
      <c r="T45" s="7" t="s">
        <v>51</v>
      </c>
      <c r="U45" s="7">
        <v>7022</v>
      </c>
      <c r="AA45" s="7" t="s">
        <v>190</v>
      </c>
      <c r="AB45" s="7" t="str">
        <f t="shared" si="11"/>
        <v/>
      </c>
      <c r="AC45" s="7">
        <v>582</v>
      </c>
      <c r="AD45" s="7" t="str">
        <f t="shared" si="12"/>
        <v>043</v>
      </c>
      <c r="AG45" s="7">
        <v>110</v>
      </c>
      <c r="AH45" s="7" t="str">
        <f>Summary!$B$2</f>
        <v>USD</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ht="20.25" customHeight="1" x14ac:dyDescent="0.3">
      <c r="A46" s="61" t="s">
        <v>334</v>
      </c>
      <c r="B46" s="63"/>
      <c r="C46" s="64">
        <f>SUM(C36:C45)</f>
        <v>0</v>
      </c>
      <c r="D46" s="64">
        <f t="shared" ref="D46:O46" si="14">SUM(D36:D45)</f>
        <v>0</v>
      </c>
      <c r="E46" s="64">
        <f t="shared" si="14"/>
        <v>250</v>
      </c>
      <c r="F46" s="64">
        <f t="shared" si="14"/>
        <v>0</v>
      </c>
      <c r="G46" s="64">
        <f t="shared" si="14"/>
        <v>0</v>
      </c>
      <c r="H46" s="64">
        <f t="shared" si="14"/>
        <v>0</v>
      </c>
      <c r="I46" s="64">
        <f t="shared" si="14"/>
        <v>0</v>
      </c>
      <c r="J46" s="64">
        <f t="shared" si="14"/>
        <v>0</v>
      </c>
      <c r="K46" s="64">
        <f t="shared" si="14"/>
        <v>250</v>
      </c>
      <c r="L46" s="64">
        <f t="shared" si="14"/>
        <v>0</v>
      </c>
      <c r="M46" s="64">
        <f t="shared" si="14"/>
        <v>0</v>
      </c>
      <c r="N46" s="64">
        <f t="shared" si="14"/>
        <v>0</v>
      </c>
      <c r="O46" s="64">
        <f t="shared" si="14"/>
        <v>500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298</v>
      </c>
      <c r="B48" s="63"/>
      <c r="C48" s="4"/>
      <c r="D48" s="4"/>
      <c r="E48" s="4"/>
      <c r="F48" s="4"/>
      <c r="G48" s="4"/>
      <c r="H48" s="4"/>
      <c r="I48" s="4"/>
      <c r="J48" s="4"/>
      <c r="K48" s="4"/>
      <c r="L48" s="4"/>
      <c r="M48" s="4"/>
      <c r="N48" s="4"/>
      <c r="O48" s="4"/>
      <c r="T48" s="115" t="s">
        <v>258</v>
      </c>
    </row>
    <row r="49" spans="1:46" ht="20.25" customHeight="1" x14ac:dyDescent="0.3">
      <c r="A49" s="11">
        <v>7006</v>
      </c>
      <c r="B49" s="62" t="str">
        <f>IF(ISTEXT("Membership Retention-"&amp;VLOOKUP(A49,'Chart of Accounts'!$B$5:$C$50,2,FALSE)),"Membership Retention-"&amp;VLOOKUP(A49,'Chart of Accounts'!$B$5:$C$50,2,FALSE),"")</f>
        <v>Membership Retention-Educational Materials</v>
      </c>
      <c r="C49" s="120"/>
      <c r="D49" s="120"/>
      <c r="E49" s="120"/>
      <c r="F49" s="120"/>
      <c r="G49" s="120"/>
      <c r="H49" s="120"/>
      <c r="I49" s="120"/>
      <c r="J49" s="120"/>
      <c r="K49" s="120"/>
      <c r="L49" s="120"/>
      <c r="M49" s="120"/>
      <c r="N49" s="120"/>
      <c r="O49" s="4">
        <f t="shared" ref="O49:O58" si="15">SUM(C49:N49)</f>
        <v>0</v>
      </c>
      <c r="T49" s="7" t="s">
        <v>33</v>
      </c>
      <c r="U49" s="7">
        <v>7004</v>
      </c>
      <c r="AA49" s="7" t="s">
        <v>190</v>
      </c>
      <c r="AB49" s="7" t="str">
        <f t="shared" ref="AB49:AB58" si="16">IF(A49="","",A49&amp;"-000000")</f>
        <v>7006-000000</v>
      </c>
      <c r="AC49" s="7">
        <v>583</v>
      </c>
      <c r="AD49" s="7" t="str">
        <f t="shared" ref="AD49:AD58" si="17">IF(LEN($O$1)=3,$O$1,IF(LEN($O$1)=2,0&amp;$O$1,IF(LEN($O$1)=1,0&amp;0&amp;$O$1,"ERROR")))</f>
        <v>043</v>
      </c>
      <c r="AG49" s="7">
        <v>110</v>
      </c>
      <c r="AH49" s="7" t="str">
        <f>Summary!$B$2</f>
        <v>USD</v>
      </c>
      <c r="AI49" s="7">
        <f t="shared" ref="AI49:AT58" si="18">IF(C49="",0,C49)</f>
        <v>0</v>
      </c>
      <c r="AJ49" s="7">
        <f t="shared" si="18"/>
        <v>0</v>
      </c>
      <c r="AK49" s="7">
        <f t="shared" si="18"/>
        <v>0</v>
      </c>
      <c r="AL49" s="7">
        <f t="shared" si="18"/>
        <v>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3">
      <c r="A50" s="11">
        <v>7008</v>
      </c>
      <c r="B50" s="62" t="str">
        <f>IF(ISTEXT("Membership Retention-"&amp;VLOOKUP(A50,'Chart of Accounts'!$B$5:$C$50,2,FALSE)),"Membership Retention-"&amp;VLOOKUP(A50,'Chart of Accounts'!$B$5:$C$50,2,FALSE),"")</f>
        <v>Membership Retention-Promotional Materials</v>
      </c>
      <c r="C50" s="120"/>
      <c r="D50" s="120"/>
      <c r="E50" s="120"/>
      <c r="F50" s="120"/>
      <c r="G50" s="120"/>
      <c r="H50" s="120"/>
      <c r="I50" s="120"/>
      <c r="J50" s="120"/>
      <c r="K50" s="120"/>
      <c r="L50" s="120"/>
      <c r="M50" s="120"/>
      <c r="N50" s="120"/>
      <c r="O50" s="4">
        <f t="shared" si="15"/>
        <v>0</v>
      </c>
      <c r="T50" s="7" t="s">
        <v>35</v>
      </c>
      <c r="U50" s="7">
        <v>7006</v>
      </c>
      <c r="AA50" s="7" t="s">
        <v>190</v>
      </c>
      <c r="AB50" s="7" t="str">
        <f t="shared" si="16"/>
        <v>7008-000000</v>
      </c>
      <c r="AC50" s="7">
        <v>583</v>
      </c>
      <c r="AD50" s="7" t="str">
        <f t="shared" si="17"/>
        <v>043</v>
      </c>
      <c r="AG50" s="7">
        <v>110</v>
      </c>
      <c r="AH50" s="7" t="str">
        <f>Summary!$B$2</f>
        <v>USD</v>
      </c>
      <c r="AI50" s="7">
        <f t="shared" si="18"/>
        <v>0</v>
      </c>
      <c r="AJ50" s="7">
        <f t="shared" si="18"/>
        <v>0</v>
      </c>
      <c r="AK50" s="7">
        <f t="shared" si="18"/>
        <v>0</v>
      </c>
      <c r="AL50" s="7">
        <f t="shared" si="18"/>
        <v>0</v>
      </c>
      <c r="AM50" s="7">
        <f t="shared" si="18"/>
        <v>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3">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5"/>
        <v>0</v>
      </c>
      <c r="T51" s="7" t="s">
        <v>37</v>
      </c>
      <c r="U51" s="7">
        <v>7008</v>
      </c>
      <c r="AA51" s="7" t="s">
        <v>190</v>
      </c>
      <c r="AB51" s="7" t="str">
        <f t="shared" si="16"/>
        <v>7010-000000</v>
      </c>
      <c r="AC51" s="7">
        <v>583</v>
      </c>
      <c r="AD51" s="7" t="str">
        <f t="shared" si="17"/>
        <v>043</v>
      </c>
      <c r="AG51" s="7">
        <v>110</v>
      </c>
      <c r="AH51" s="7" t="str">
        <f>Summary!$B$2</f>
        <v>USD</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3">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5"/>
        <v>0</v>
      </c>
      <c r="T52" s="7" t="s">
        <v>39</v>
      </c>
      <c r="U52" s="7">
        <v>7010</v>
      </c>
      <c r="AA52" s="7" t="s">
        <v>190</v>
      </c>
      <c r="AB52" s="7" t="str">
        <f t="shared" si="16"/>
        <v>7012-000000</v>
      </c>
      <c r="AC52" s="7">
        <v>583</v>
      </c>
      <c r="AD52" s="7" t="str">
        <f t="shared" si="17"/>
        <v>043</v>
      </c>
      <c r="AG52" s="7">
        <v>110</v>
      </c>
      <c r="AH52" s="7" t="str">
        <f>Summary!$B$2</f>
        <v>USD</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3">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c r="K53" s="120"/>
      <c r="L53" s="120"/>
      <c r="M53" s="120"/>
      <c r="N53" s="120"/>
      <c r="O53" s="4">
        <f t="shared" si="15"/>
        <v>0</v>
      </c>
      <c r="T53" s="7" t="s">
        <v>41</v>
      </c>
      <c r="U53" s="7">
        <v>7012</v>
      </c>
      <c r="AA53" s="7" t="s">
        <v>190</v>
      </c>
      <c r="AB53" s="7" t="str">
        <f t="shared" si="16"/>
        <v>7036-000000</v>
      </c>
      <c r="AC53" s="7">
        <v>583</v>
      </c>
      <c r="AD53" s="7" t="str">
        <f t="shared" si="17"/>
        <v>043</v>
      </c>
      <c r="AG53" s="7">
        <v>110</v>
      </c>
      <c r="AH53" s="7" t="str">
        <f>Summary!$B$2</f>
        <v>USD</v>
      </c>
      <c r="AI53" s="7">
        <f t="shared" si="18"/>
        <v>0</v>
      </c>
      <c r="AJ53" s="7">
        <f t="shared" si="18"/>
        <v>0</v>
      </c>
      <c r="AK53" s="7">
        <f t="shared" si="18"/>
        <v>0</v>
      </c>
      <c r="AL53" s="7">
        <f t="shared" si="18"/>
        <v>0</v>
      </c>
      <c r="AM53" s="7">
        <f t="shared" si="18"/>
        <v>0</v>
      </c>
      <c r="AN53" s="7">
        <f t="shared" si="18"/>
        <v>0</v>
      </c>
      <c r="AO53" s="7">
        <f t="shared" si="18"/>
        <v>0</v>
      </c>
      <c r="AP53" s="7">
        <f t="shared" si="18"/>
        <v>0</v>
      </c>
      <c r="AQ53" s="7">
        <f t="shared" si="18"/>
        <v>0</v>
      </c>
      <c r="AR53" s="7">
        <f t="shared" si="18"/>
        <v>0</v>
      </c>
      <c r="AS53" s="7">
        <f t="shared" si="18"/>
        <v>0</v>
      </c>
      <c r="AT53" s="7">
        <f t="shared" si="18"/>
        <v>0</v>
      </c>
    </row>
    <row r="54" spans="1:46" ht="20.25" customHeight="1" x14ac:dyDescent="0.3">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5"/>
        <v>0</v>
      </c>
      <c r="T54" s="7" t="s">
        <v>43</v>
      </c>
      <c r="U54" s="7">
        <v>7014</v>
      </c>
      <c r="AA54" s="7" t="s">
        <v>190</v>
      </c>
      <c r="AB54" s="7" t="str">
        <f t="shared" si="16"/>
        <v>7044-000000</v>
      </c>
      <c r="AC54" s="7">
        <v>583</v>
      </c>
      <c r="AD54" s="7" t="str">
        <f t="shared" si="17"/>
        <v>043</v>
      </c>
      <c r="AG54" s="7">
        <v>110</v>
      </c>
      <c r="AH54" s="7" t="str">
        <f>Summary!$B$2</f>
        <v>USD</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3">
      <c r="A55" s="11">
        <v>7082</v>
      </c>
      <c r="B55" s="62" t="str">
        <f>IF(ISTEXT("Membership Retention-"&amp;VLOOKUP(A55,'Chart of Accounts'!$B$5:$C$50,2,FALSE)),"Membership Retention-"&amp;VLOOKUP(A55,'Chart of Accounts'!$B$5:$C$50,2,FALSE),"")</f>
        <v>Membership Retention-Incentives</v>
      </c>
      <c r="C55" s="120"/>
      <c r="D55" s="120"/>
      <c r="E55" s="120">
        <v>25</v>
      </c>
      <c r="F55" s="120">
        <v>25</v>
      </c>
      <c r="G55" s="120">
        <v>25</v>
      </c>
      <c r="H55" s="120">
        <v>25</v>
      </c>
      <c r="I55" s="120">
        <v>25</v>
      </c>
      <c r="J55" s="120">
        <v>25</v>
      </c>
      <c r="K55" s="120">
        <v>25</v>
      </c>
      <c r="L55" s="120">
        <v>25</v>
      </c>
      <c r="M55" s="120">
        <v>25</v>
      </c>
      <c r="N55" s="120">
        <v>25</v>
      </c>
      <c r="O55" s="4">
        <f t="shared" si="15"/>
        <v>250</v>
      </c>
      <c r="T55" s="7" t="s">
        <v>45</v>
      </c>
      <c r="U55" s="7">
        <v>7016</v>
      </c>
      <c r="AA55" s="7" t="s">
        <v>190</v>
      </c>
      <c r="AB55" s="7" t="str">
        <f t="shared" si="16"/>
        <v>7082-000000</v>
      </c>
      <c r="AC55" s="7">
        <v>583</v>
      </c>
      <c r="AD55" s="7" t="str">
        <f t="shared" si="17"/>
        <v>043</v>
      </c>
      <c r="AG55" s="7">
        <v>110</v>
      </c>
      <c r="AH55" s="7" t="str">
        <f>Summary!$B$2</f>
        <v>USD</v>
      </c>
      <c r="AI55" s="7">
        <f t="shared" si="18"/>
        <v>0</v>
      </c>
      <c r="AJ55" s="7">
        <f t="shared" si="18"/>
        <v>0</v>
      </c>
      <c r="AK55" s="7">
        <f t="shared" si="18"/>
        <v>25</v>
      </c>
      <c r="AL55" s="7">
        <f t="shared" si="18"/>
        <v>25</v>
      </c>
      <c r="AM55" s="7">
        <f t="shared" si="18"/>
        <v>25</v>
      </c>
      <c r="AN55" s="7">
        <f t="shared" si="18"/>
        <v>25</v>
      </c>
      <c r="AO55" s="7">
        <f t="shared" si="18"/>
        <v>25</v>
      </c>
      <c r="AP55" s="7">
        <f t="shared" si="18"/>
        <v>25</v>
      </c>
      <c r="AQ55" s="7">
        <f t="shared" si="18"/>
        <v>25</v>
      </c>
      <c r="AR55" s="7">
        <f t="shared" si="18"/>
        <v>25</v>
      </c>
      <c r="AS55" s="7">
        <f t="shared" si="18"/>
        <v>25</v>
      </c>
      <c r="AT55" s="7">
        <f t="shared" si="18"/>
        <v>25</v>
      </c>
    </row>
    <row r="56" spans="1:46" ht="20.25" customHeight="1" x14ac:dyDescent="0.3">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5"/>
        <v>0</v>
      </c>
      <c r="T56" s="7" t="s">
        <v>47</v>
      </c>
      <c r="U56" s="7">
        <v>7018</v>
      </c>
      <c r="AA56" s="7" t="s">
        <v>190</v>
      </c>
      <c r="AB56" s="7" t="str">
        <f t="shared" si="16"/>
        <v/>
      </c>
      <c r="AC56" s="7">
        <v>583</v>
      </c>
      <c r="AD56" s="7" t="str">
        <f t="shared" si="17"/>
        <v>043</v>
      </c>
      <c r="AG56" s="7">
        <v>110</v>
      </c>
      <c r="AH56" s="7" t="str">
        <f>Summary!$B$2</f>
        <v>USD</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0.25" customHeight="1" x14ac:dyDescent="0.3">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5"/>
        <v>0</v>
      </c>
      <c r="T57" s="7" t="s">
        <v>49</v>
      </c>
      <c r="U57" s="7">
        <v>7020</v>
      </c>
      <c r="AA57" s="7" t="s">
        <v>190</v>
      </c>
      <c r="AB57" s="7" t="str">
        <f t="shared" si="16"/>
        <v/>
      </c>
      <c r="AC57" s="7">
        <v>583</v>
      </c>
      <c r="AD57" s="7" t="str">
        <f t="shared" si="17"/>
        <v>043</v>
      </c>
      <c r="AG57" s="7">
        <v>110</v>
      </c>
      <c r="AH57" s="7" t="str">
        <f>Summary!$B$2</f>
        <v>USD</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3">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5"/>
        <v>0</v>
      </c>
      <c r="T58" s="7" t="s">
        <v>51</v>
      </c>
      <c r="U58" s="7">
        <v>7022</v>
      </c>
      <c r="AA58" s="7" t="s">
        <v>190</v>
      </c>
      <c r="AB58" s="7" t="str">
        <f t="shared" si="16"/>
        <v/>
      </c>
      <c r="AC58" s="7">
        <v>583</v>
      </c>
      <c r="AD58" s="7" t="str">
        <f t="shared" si="17"/>
        <v>043</v>
      </c>
      <c r="AG58" s="7">
        <v>110</v>
      </c>
      <c r="AH58" s="7" t="str">
        <f>Summary!$B$2</f>
        <v>USD</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ht="20.25" customHeight="1" x14ac:dyDescent="0.3">
      <c r="A59" s="61" t="s">
        <v>335</v>
      </c>
      <c r="B59" s="63"/>
      <c r="C59" s="64">
        <f>SUM(C49:C58)</f>
        <v>0</v>
      </c>
      <c r="D59" s="64">
        <f t="shared" ref="D59:O59" si="19">SUM(D49:D58)</f>
        <v>0</v>
      </c>
      <c r="E59" s="64">
        <f t="shared" si="19"/>
        <v>25</v>
      </c>
      <c r="F59" s="64">
        <f t="shared" si="19"/>
        <v>25</v>
      </c>
      <c r="G59" s="64">
        <f t="shared" si="19"/>
        <v>25</v>
      </c>
      <c r="H59" s="64">
        <f t="shared" si="19"/>
        <v>25</v>
      </c>
      <c r="I59" s="64">
        <f t="shared" si="19"/>
        <v>25</v>
      </c>
      <c r="J59" s="64">
        <f t="shared" si="19"/>
        <v>25</v>
      </c>
      <c r="K59" s="64">
        <f t="shared" si="19"/>
        <v>25</v>
      </c>
      <c r="L59" s="64">
        <f t="shared" si="19"/>
        <v>25</v>
      </c>
      <c r="M59" s="64">
        <f t="shared" si="19"/>
        <v>25</v>
      </c>
      <c r="N59" s="64">
        <f t="shared" si="19"/>
        <v>25</v>
      </c>
      <c r="O59" s="64">
        <f t="shared" si="19"/>
        <v>250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299</v>
      </c>
      <c r="B61" s="63"/>
      <c r="C61" s="4"/>
      <c r="D61" s="4"/>
      <c r="E61" s="4"/>
      <c r="F61" s="4"/>
      <c r="G61" s="4"/>
      <c r="H61" s="4"/>
      <c r="I61" s="4"/>
      <c r="J61" s="4"/>
      <c r="K61" s="4"/>
      <c r="L61" s="4"/>
      <c r="M61" s="4"/>
      <c r="N61" s="4"/>
      <c r="O61" s="4"/>
      <c r="T61" s="115" t="s">
        <v>258</v>
      </c>
    </row>
    <row r="62" spans="1:46" ht="20.25" customHeight="1" x14ac:dyDescent="0.3">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0">SUM(C62:N62)</f>
        <v>0</v>
      </c>
      <c r="T62" s="7" t="s">
        <v>33</v>
      </c>
      <c r="U62" s="7">
        <v>7004</v>
      </c>
      <c r="AA62" s="7" t="s">
        <v>190</v>
      </c>
      <c r="AB62" s="7" t="str">
        <f t="shared" ref="AB62:AB71" si="21">IF(A62="","",A62&amp;"-000000")</f>
        <v>7006-000000</v>
      </c>
      <c r="AC62" s="7">
        <v>584</v>
      </c>
      <c r="AD62" s="7" t="str">
        <f t="shared" ref="AD62:AD71" si="22">IF(LEN($O$1)=3,$O$1,IF(LEN($O$1)=2,0&amp;$O$1,IF(LEN($O$1)=1,0&amp;0&amp;$O$1,"ERROR")))</f>
        <v>043</v>
      </c>
      <c r="AG62" s="7">
        <v>110</v>
      </c>
      <c r="AH62" s="7" t="str">
        <f>Summary!$B$2</f>
        <v>USD</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3">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0"/>
        <v>0</v>
      </c>
      <c r="T63" s="7" t="s">
        <v>35</v>
      </c>
      <c r="U63" s="7">
        <v>7006</v>
      </c>
      <c r="AA63" s="7" t="s">
        <v>190</v>
      </c>
      <c r="AB63" s="7" t="str">
        <f t="shared" si="21"/>
        <v>7008-000000</v>
      </c>
      <c r="AC63" s="7">
        <v>584</v>
      </c>
      <c r="AD63" s="7" t="str">
        <f t="shared" si="22"/>
        <v>043</v>
      </c>
      <c r="AG63" s="7">
        <v>110</v>
      </c>
      <c r="AH63" s="7" t="str">
        <f>Summary!$B$2</f>
        <v>USD</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3">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0"/>
        <v>0</v>
      </c>
      <c r="T64" s="7" t="s">
        <v>37</v>
      </c>
      <c r="U64" s="7">
        <v>7008</v>
      </c>
      <c r="AA64" s="7" t="s">
        <v>190</v>
      </c>
      <c r="AB64" s="7" t="str">
        <f t="shared" si="21"/>
        <v>7010-000000</v>
      </c>
      <c r="AC64" s="7">
        <v>584</v>
      </c>
      <c r="AD64" s="7" t="str">
        <f t="shared" si="22"/>
        <v>043</v>
      </c>
      <c r="AG64" s="7">
        <v>110</v>
      </c>
      <c r="AH64" s="7" t="str">
        <f>Summary!$B$2</f>
        <v>USD</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3">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0"/>
        <v>0</v>
      </c>
      <c r="T65" s="7" t="s">
        <v>39</v>
      </c>
      <c r="U65" s="7">
        <v>7010</v>
      </c>
      <c r="AA65" s="7" t="s">
        <v>190</v>
      </c>
      <c r="AB65" s="7" t="str">
        <f t="shared" si="21"/>
        <v>7012-000000</v>
      </c>
      <c r="AC65" s="7">
        <v>584</v>
      </c>
      <c r="AD65" s="7" t="str">
        <f t="shared" si="22"/>
        <v>043</v>
      </c>
      <c r="AG65" s="7">
        <v>110</v>
      </c>
      <c r="AH65" s="7" t="str">
        <f>Summary!$B$2</f>
        <v>USD</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3">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0"/>
        <v>0</v>
      </c>
      <c r="T66" s="7" t="s">
        <v>41</v>
      </c>
      <c r="U66" s="7">
        <v>7012</v>
      </c>
      <c r="AA66" s="7" t="s">
        <v>190</v>
      </c>
      <c r="AB66" s="7" t="str">
        <f t="shared" si="21"/>
        <v>7036-000000</v>
      </c>
      <c r="AC66" s="7">
        <v>584</v>
      </c>
      <c r="AD66" s="7" t="str">
        <f t="shared" si="22"/>
        <v>043</v>
      </c>
      <c r="AG66" s="7">
        <v>110</v>
      </c>
      <c r="AH66" s="7" t="str">
        <f>Summary!$B$2</f>
        <v>USD</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3">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0"/>
        <v>0</v>
      </c>
      <c r="T67" s="7" t="s">
        <v>43</v>
      </c>
      <c r="U67" s="7">
        <v>7014</v>
      </c>
      <c r="AA67" s="7" t="s">
        <v>190</v>
      </c>
      <c r="AB67" s="7" t="str">
        <f t="shared" si="21"/>
        <v>7044-000000</v>
      </c>
      <c r="AC67" s="7">
        <v>584</v>
      </c>
      <c r="AD67" s="7" t="str">
        <f t="shared" si="22"/>
        <v>043</v>
      </c>
      <c r="AG67" s="7">
        <v>110</v>
      </c>
      <c r="AH67" s="7" t="str">
        <f>Summary!$B$2</f>
        <v>USD</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3">
      <c r="A68" s="11">
        <v>7082</v>
      </c>
      <c r="B68" s="62" t="str">
        <f>IF(ISTEXT("Club Coaching-"&amp;VLOOKUP(A68,'Chart of Accounts'!$B$5:$C$50,2,FALSE)),"Club Coaching-"&amp;VLOOKUP(A68,'Chart of Accounts'!$B$5:$C$50,2,FALSE),"")</f>
        <v>Club Coaching-Incentives</v>
      </c>
      <c r="C68" s="120"/>
      <c r="D68" s="120"/>
      <c r="E68" s="120"/>
      <c r="F68" s="120"/>
      <c r="G68" s="120"/>
      <c r="H68" s="120"/>
      <c r="I68" s="120"/>
      <c r="J68" s="120"/>
      <c r="K68" s="120"/>
      <c r="L68" s="120"/>
      <c r="M68" s="120"/>
      <c r="N68" s="120"/>
      <c r="O68" s="4">
        <f t="shared" si="20"/>
        <v>0</v>
      </c>
      <c r="T68" s="7" t="s">
        <v>45</v>
      </c>
      <c r="U68" s="7">
        <v>7016</v>
      </c>
      <c r="AA68" s="7" t="s">
        <v>190</v>
      </c>
      <c r="AB68" s="7" t="str">
        <f t="shared" si="21"/>
        <v>7082-000000</v>
      </c>
      <c r="AC68" s="7">
        <v>584</v>
      </c>
      <c r="AD68" s="7" t="str">
        <f t="shared" si="22"/>
        <v>043</v>
      </c>
      <c r="AG68" s="7">
        <v>110</v>
      </c>
      <c r="AH68" s="7" t="str">
        <f>Summary!$B$2</f>
        <v>USD</v>
      </c>
      <c r="AI68" s="7">
        <f t="shared" si="23"/>
        <v>0</v>
      </c>
      <c r="AJ68" s="7">
        <f t="shared" si="24"/>
        <v>0</v>
      </c>
      <c r="AK68" s="7">
        <f t="shared" si="25"/>
        <v>0</v>
      </c>
      <c r="AL68" s="7">
        <f t="shared" si="26"/>
        <v>0</v>
      </c>
      <c r="AM68" s="7">
        <f t="shared" si="27"/>
        <v>0</v>
      </c>
      <c r="AN68" s="7">
        <f t="shared" si="28"/>
        <v>0</v>
      </c>
      <c r="AO68" s="7">
        <f t="shared" si="29"/>
        <v>0</v>
      </c>
      <c r="AP68" s="7">
        <f t="shared" si="30"/>
        <v>0</v>
      </c>
      <c r="AQ68" s="7">
        <f t="shared" si="31"/>
        <v>0</v>
      </c>
      <c r="AR68" s="7">
        <f t="shared" si="32"/>
        <v>0</v>
      </c>
      <c r="AS68" s="7">
        <f t="shared" si="33"/>
        <v>0</v>
      </c>
      <c r="AT68" s="7">
        <f t="shared" si="34"/>
        <v>0</v>
      </c>
    </row>
    <row r="69" spans="1:46" ht="20.25" customHeight="1" x14ac:dyDescent="0.3">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0"/>
        <v>0</v>
      </c>
      <c r="T69" s="7" t="s">
        <v>47</v>
      </c>
      <c r="U69" s="7">
        <v>7018</v>
      </c>
      <c r="AA69" s="7" t="s">
        <v>190</v>
      </c>
      <c r="AB69" s="7" t="str">
        <f t="shared" si="21"/>
        <v/>
      </c>
      <c r="AC69" s="7">
        <v>584</v>
      </c>
      <c r="AD69" s="7" t="str">
        <f t="shared" si="22"/>
        <v>043</v>
      </c>
      <c r="AG69" s="7">
        <v>110</v>
      </c>
      <c r="AH69" s="7" t="str">
        <f>Summary!$B$2</f>
        <v>USD</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3">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0"/>
        <v>0</v>
      </c>
      <c r="T70" s="7" t="s">
        <v>49</v>
      </c>
      <c r="U70" s="7">
        <v>7020</v>
      </c>
      <c r="AA70" s="7" t="s">
        <v>190</v>
      </c>
      <c r="AB70" s="7" t="str">
        <f t="shared" si="21"/>
        <v/>
      </c>
      <c r="AC70" s="7">
        <v>584</v>
      </c>
      <c r="AD70" s="7" t="str">
        <f t="shared" si="22"/>
        <v>043</v>
      </c>
      <c r="AG70" s="7">
        <v>110</v>
      </c>
      <c r="AH70" s="7" t="str">
        <f>Summary!$B$2</f>
        <v>USD</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3">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0"/>
        <v>0</v>
      </c>
      <c r="T71" s="7" t="s">
        <v>51</v>
      </c>
      <c r="U71" s="7">
        <v>7022</v>
      </c>
      <c r="AA71" s="7" t="s">
        <v>190</v>
      </c>
      <c r="AB71" s="7" t="str">
        <f t="shared" si="21"/>
        <v/>
      </c>
      <c r="AC71" s="7">
        <v>584</v>
      </c>
      <c r="AD71" s="7" t="str">
        <f t="shared" si="22"/>
        <v>043</v>
      </c>
      <c r="AG71" s="7">
        <v>110</v>
      </c>
      <c r="AH71" s="7" t="str">
        <f>Summary!$B$2</f>
        <v>USD</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ht="20.25" customHeight="1" x14ac:dyDescent="0.3">
      <c r="A72" s="61" t="s">
        <v>336</v>
      </c>
      <c r="B72" s="63"/>
      <c r="C72" s="64">
        <f>SUM(C62:C71)</f>
        <v>0</v>
      </c>
      <c r="D72" s="64">
        <f t="shared" ref="D72:O72" si="35">SUM(D62:D71)</f>
        <v>0</v>
      </c>
      <c r="E72" s="64">
        <f t="shared" si="35"/>
        <v>0</v>
      </c>
      <c r="F72" s="64">
        <f t="shared" si="35"/>
        <v>0</v>
      </c>
      <c r="G72" s="64">
        <f t="shared" si="35"/>
        <v>0</v>
      </c>
      <c r="H72" s="64">
        <f t="shared" si="35"/>
        <v>0</v>
      </c>
      <c r="I72" s="64">
        <f t="shared" si="35"/>
        <v>0</v>
      </c>
      <c r="J72" s="64">
        <f t="shared" si="35"/>
        <v>0</v>
      </c>
      <c r="K72" s="64">
        <f t="shared" si="35"/>
        <v>0</v>
      </c>
      <c r="L72" s="64">
        <f t="shared" si="35"/>
        <v>0</v>
      </c>
      <c r="M72" s="64">
        <f t="shared" si="35"/>
        <v>0</v>
      </c>
      <c r="N72" s="64">
        <f t="shared" si="35"/>
        <v>0</v>
      </c>
      <c r="O72" s="64">
        <f t="shared" si="35"/>
        <v>0</v>
      </c>
    </row>
    <row r="73" spans="1:46" ht="20.25" x14ac:dyDescent="0.3">
      <c r="A73" s="58"/>
      <c r="B73" s="59"/>
      <c r="C73" s="56"/>
      <c r="D73" s="4"/>
      <c r="E73" s="4"/>
      <c r="F73" s="4"/>
      <c r="G73" s="4"/>
      <c r="H73" s="4"/>
      <c r="I73" s="4"/>
      <c r="J73" s="4"/>
      <c r="K73" s="4"/>
      <c r="L73" s="4"/>
      <c r="M73" s="4"/>
      <c r="N73" s="4"/>
      <c r="O73" s="4"/>
    </row>
    <row r="74" spans="1:46" ht="20.25" x14ac:dyDescent="0.3">
      <c r="A74" s="61" t="s">
        <v>300</v>
      </c>
      <c r="B74" s="63"/>
      <c r="C74" s="4"/>
      <c r="D74" s="4"/>
      <c r="E74" s="4"/>
      <c r="F74" s="4"/>
      <c r="G74" s="4"/>
      <c r="H74" s="4"/>
      <c r="I74" s="4"/>
      <c r="J74" s="4"/>
      <c r="K74" s="4"/>
      <c r="L74" s="4"/>
      <c r="M74" s="4"/>
      <c r="N74" s="4"/>
      <c r="O74" s="4"/>
      <c r="T74" s="115" t="s">
        <v>258</v>
      </c>
    </row>
    <row r="75" spans="1:46" ht="20.25" customHeight="1" x14ac:dyDescent="0.3">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36">SUM(C75:N75)</f>
        <v>0</v>
      </c>
      <c r="T75" s="7" t="s">
        <v>33</v>
      </c>
      <c r="U75" s="7">
        <v>7004</v>
      </c>
      <c r="AA75" s="7" t="s">
        <v>190</v>
      </c>
      <c r="AB75" s="7" t="str">
        <f t="shared" ref="AB75:AB84" si="37">IF(A75="","",A75&amp;"-000000")</f>
        <v>7006-000000</v>
      </c>
      <c r="AC75" s="7">
        <v>585</v>
      </c>
      <c r="AD75" s="7" t="str">
        <f t="shared" ref="AD75:AD84" si="38">IF(LEN($O$1)=3,$O$1,IF(LEN($O$1)=2,0&amp;$O$1,IF(LEN($O$1)=1,0&amp;0&amp;$O$1,"ERROR")))</f>
        <v>043</v>
      </c>
      <c r="AG75" s="7">
        <v>110</v>
      </c>
      <c r="AH75" s="7" t="str">
        <f>Summary!$B$2</f>
        <v>USD</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3">
      <c r="A76" s="11">
        <v>7008</v>
      </c>
      <c r="B76" s="62" t="str">
        <f>IF(ISTEXT("Club Growth - Other-"&amp;VLOOKUP(A76,'Chart of Accounts'!$B$5:$C$50,2,FALSE)),"Club Growth - Other-"&amp;VLOOKUP(A76,'Chart of Accounts'!$B$5:$C$50,2,FALSE),"")</f>
        <v>Club Growth - Other-Promotional Materials</v>
      </c>
      <c r="C76" s="120"/>
      <c r="D76" s="120"/>
      <c r="E76" s="120"/>
      <c r="F76" s="120">
        <v>90</v>
      </c>
      <c r="G76" s="120"/>
      <c r="H76" s="120"/>
      <c r="I76" s="120"/>
      <c r="J76" s="120"/>
      <c r="K76" s="120"/>
      <c r="L76" s="120"/>
      <c r="M76" s="120"/>
      <c r="N76" s="120"/>
      <c r="O76" s="4">
        <f t="shared" si="36"/>
        <v>90</v>
      </c>
      <c r="T76" s="7" t="s">
        <v>35</v>
      </c>
      <c r="U76" s="7">
        <v>7006</v>
      </c>
      <c r="AA76" s="7" t="s">
        <v>190</v>
      </c>
      <c r="AB76" s="7" t="str">
        <f t="shared" si="37"/>
        <v>7008-000000</v>
      </c>
      <c r="AC76" s="7">
        <v>585</v>
      </c>
      <c r="AD76" s="7" t="str">
        <f t="shared" si="38"/>
        <v>043</v>
      </c>
      <c r="AG76" s="7">
        <v>110</v>
      </c>
      <c r="AH76" s="7" t="str">
        <f>Summary!$B$2</f>
        <v>USD</v>
      </c>
      <c r="AI76" s="7">
        <f t="shared" si="39"/>
        <v>0</v>
      </c>
      <c r="AJ76" s="7">
        <f t="shared" si="39"/>
        <v>0</v>
      </c>
      <c r="AK76" s="7">
        <f t="shared" si="39"/>
        <v>0</v>
      </c>
      <c r="AL76" s="7">
        <f t="shared" si="39"/>
        <v>90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3">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36"/>
        <v>0</v>
      </c>
      <c r="T77" s="7" t="s">
        <v>37</v>
      </c>
      <c r="U77" s="7">
        <v>7008</v>
      </c>
      <c r="AA77" s="7" t="s">
        <v>190</v>
      </c>
      <c r="AB77" s="7" t="str">
        <f t="shared" si="37"/>
        <v>7010-000000</v>
      </c>
      <c r="AC77" s="7">
        <v>585</v>
      </c>
      <c r="AD77" s="7" t="str">
        <f t="shared" si="38"/>
        <v>043</v>
      </c>
      <c r="AG77" s="7">
        <v>110</v>
      </c>
      <c r="AH77" s="7" t="str">
        <f>Summary!$B$2</f>
        <v>USD</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3">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36"/>
        <v>0</v>
      </c>
      <c r="T78" s="7" t="s">
        <v>39</v>
      </c>
      <c r="U78" s="7">
        <v>7010</v>
      </c>
      <c r="AA78" s="7" t="s">
        <v>190</v>
      </c>
      <c r="AB78" s="7" t="str">
        <f t="shared" si="37"/>
        <v>7012-000000</v>
      </c>
      <c r="AC78" s="7">
        <v>585</v>
      </c>
      <c r="AD78" s="7" t="str">
        <f t="shared" si="38"/>
        <v>043</v>
      </c>
      <c r="AG78" s="7">
        <v>110</v>
      </c>
      <c r="AH78" s="7" t="str">
        <f>Summary!$B$2</f>
        <v>USD</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3">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36"/>
        <v>0</v>
      </c>
      <c r="T79" s="7" t="s">
        <v>41</v>
      </c>
      <c r="U79" s="7">
        <v>7012</v>
      </c>
      <c r="AA79" s="7" t="s">
        <v>190</v>
      </c>
      <c r="AB79" s="7" t="str">
        <f t="shared" si="37"/>
        <v>7036-000000</v>
      </c>
      <c r="AC79" s="7">
        <v>585</v>
      </c>
      <c r="AD79" s="7" t="str">
        <f t="shared" si="38"/>
        <v>043</v>
      </c>
      <c r="AG79" s="7">
        <v>110</v>
      </c>
      <c r="AH79" s="7" t="str">
        <f>Summary!$B$2</f>
        <v>USD</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3">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36"/>
        <v>0</v>
      </c>
      <c r="T80" s="7" t="s">
        <v>43</v>
      </c>
      <c r="U80" s="7">
        <v>7014</v>
      </c>
      <c r="AA80" s="7" t="s">
        <v>190</v>
      </c>
      <c r="AB80" s="7" t="str">
        <f t="shared" si="37"/>
        <v>7044-000000</v>
      </c>
      <c r="AC80" s="7">
        <v>585</v>
      </c>
      <c r="AD80" s="7" t="str">
        <f t="shared" si="38"/>
        <v>043</v>
      </c>
      <c r="AG80" s="7">
        <v>110</v>
      </c>
      <c r="AH80" s="7" t="str">
        <f>Summary!$B$2</f>
        <v>USD</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3">
      <c r="A81" s="11">
        <v>7082</v>
      </c>
      <c r="B81" s="62" t="str">
        <f>IF(ISTEXT("Club Growth - Other-"&amp;VLOOKUP(A81,'Chart of Accounts'!$B$5:$C$50,2,FALSE)),"Club Growth - Other-"&amp;VLOOKUP(A81,'Chart of Accounts'!$B$5:$C$50,2,FALSE),"")</f>
        <v>Club Growth - Other-Incentives</v>
      </c>
      <c r="C81" s="120"/>
      <c r="D81" s="120"/>
      <c r="E81" s="120">
        <v>100</v>
      </c>
      <c r="F81" s="120">
        <v>100</v>
      </c>
      <c r="G81" s="120">
        <v>100</v>
      </c>
      <c r="H81" s="120">
        <v>100</v>
      </c>
      <c r="I81" s="120">
        <v>100</v>
      </c>
      <c r="J81" s="120">
        <v>100</v>
      </c>
      <c r="K81" s="120">
        <v>100</v>
      </c>
      <c r="L81" s="120">
        <v>100</v>
      </c>
      <c r="M81" s="120">
        <v>100</v>
      </c>
      <c r="N81" s="120">
        <v>100</v>
      </c>
      <c r="O81" s="4">
        <f t="shared" si="36"/>
        <v>1000</v>
      </c>
      <c r="T81" s="7" t="s">
        <v>45</v>
      </c>
      <c r="U81" s="7">
        <v>7018</v>
      </c>
      <c r="AA81" s="7" t="s">
        <v>190</v>
      </c>
      <c r="AB81" s="7" t="str">
        <f t="shared" si="37"/>
        <v>7082-000000</v>
      </c>
      <c r="AC81" s="7">
        <v>585</v>
      </c>
      <c r="AD81" s="7" t="str">
        <f t="shared" si="38"/>
        <v>043</v>
      </c>
      <c r="AG81" s="7">
        <v>110</v>
      </c>
      <c r="AH81" s="7" t="str">
        <f>Summary!$B$2</f>
        <v>USD</v>
      </c>
      <c r="AI81" s="7">
        <f t="shared" si="39"/>
        <v>0</v>
      </c>
      <c r="AJ81" s="7">
        <f t="shared" si="39"/>
        <v>0</v>
      </c>
      <c r="AK81" s="7">
        <f t="shared" si="39"/>
        <v>100</v>
      </c>
      <c r="AL81" s="7">
        <f t="shared" si="39"/>
        <v>100</v>
      </c>
      <c r="AM81" s="7">
        <f t="shared" si="39"/>
        <v>100</v>
      </c>
      <c r="AN81" s="7">
        <f t="shared" si="39"/>
        <v>100</v>
      </c>
      <c r="AO81" s="7">
        <f t="shared" si="39"/>
        <v>100</v>
      </c>
      <c r="AP81" s="7">
        <f t="shared" si="39"/>
        <v>100</v>
      </c>
      <c r="AQ81" s="7">
        <f t="shared" si="39"/>
        <v>100</v>
      </c>
      <c r="AR81" s="7">
        <f t="shared" si="39"/>
        <v>100</v>
      </c>
      <c r="AS81" s="7">
        <f t="shared" si="39"/>
        <v>100</v>
      </c>
      <c r="AT81" s="7">
        <f t="shared" si="39"/>
        <v>100</v>
      </c>
    </row>
    <row r="82" spans="1:46" ht="20.25" customHeight="1" x14ac:dyDescent="0.3">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36"/>
        <v>0</v>
      </c>
      <c r="T82" s="7" t="s">
        <v>47</v>
      </c>
      <c r="U82" s="7">
        <v>7020</v>
      </c>
      <c r="AA82" s="7" t="s">
        <v>190</v>
      </c>
      <c r="AB82" s="7" t="str">
        <f t="shared" si="37"/>
        <v/>
      </c>
      <c r="AC82" s="7">
        <v>585</v>
      </c>
      <c r="AD82" s="7" t="str">
        <f t="shared" si="38"/>
        <v>043</v>
      </c>
      <c r="AG82" s="7">
        <v>110</v>
      </c>
      <c r="AH82" s="7" t="str">
        <f>Summary!$B$2</f>
        <v>USD</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3">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36"/>
        <v>0</v>
      </c>
      <c r="T83" s="7" t="s">
        <v>49</v>
      </c>
      <c r="U83" s="7">
        <v>7022</v>
      </c>
      <c r="AA83" s="7" t="s">
        <v>190</v>
      </c>
      <c r="AB83" s="7" t="str">
        <f t="shared" si="37"/>
        <v/>
      </c>
      <c r="AC83" s="7">
        <v>585</v>
      </c>
      <c r="AD83" s="7" t="str">
        <f t="shared" si="38"/>
        <v>043</v>
      </c>
      <c r="AG83" s="7">
        <v>110</v>
      </c>
      <c r="AH83" s="7" t="str">
        <f>Summary!$B$2</f>
        <v>USD</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3">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36"/>
        <v>0</v>
      </c>
      <c r="T84" s="7" t="s">
        <v>51</v>
      </c>
      <c r="U84" s="7">
        <v>7024</v>
      </c>
      <c r="AA84" s="7" t="s">
        <v>190</v>
      </c>
      <c r="AB84" s="7" t="str">
        <f t="shared" si="37"/>
        <v/>
      </c>
      <c r="AC84" s="7">
        <v>585</v>
      </c>
      <c r="AD84" s="7" t="str">
        <f t="shared" si="38"/>
        <v>043</v>
      </c>
      <c r="AG84" s="7">
        <v>110</v>
      </c>
      <c r="AH84" s="7" t="str">
        <f>Summary!$B$2</f>
        <v>USD</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ht="20.25" customHeight="1" x14ac:dyDescent="0.3">
      <c r="A85" s="61" t="s">
        <v>337</v>
      </c>
      <c r="B85" s="63"/>
      <c r="C85" s="64">
        <f>SUM(C75:C84)</f>
        <v>0</v>
      </c>
      <c r="D85" s="64">
        <f t="shared" ref="D85:O85" si="40">SUM(D75:D84)</f>
        <v>0</v>
      </c>
      <c r="E85" s="64">
        <f t="shared" si="40"/>
        <v>100</v>
      </c>
      <c r="F85" s="64">
        <f t="shared" si="40"/>
        <v>190</v>
      </c>
      <c r="G85" s="64">
        <f t="shared" si="40"/>
        <v>100</v>
      </c>
      <c r="H85" s="64">
        <f t="shared" si="40"/>
        <v>100</v>
      </c>
      <c r="I85" s="64">
        <f t="shared" si="40"/>
        <v>100</v>
      </c>
      <c r="J85" s="64">
        <f t="shared" si="40"/>
        <v>100</v>
      </c>
      <c r="K85" s="64">
        <f t="shared" si="40"/>
        <v>100</v>
      </c>
      <c r="L85" s="64">
        <f t="shared" si="40"/>
        <v>100</v>
      </c>
      <c r="M85" s="64">
        <f t="shared" si="40"/>
        <v>100</v>
      </c>
      <c r="N85" s="64">
        <f t="shared" si="40"/>
        <v>100</v>
      </c>
      <c r="O85" s="64">
        <f t="shared" si="40"/>
        <v>1090</v>
      </c>
      <c r="T85" s="7" t="s">
        <v>53</v>
      </c>
      <c r="U85" s="7">
        <v>7026</v>
      </c>
    </row>
    <row r="86" spans="1:46" ht="18.75" customHeight="1" x14ac:dyDescent="0.3">
      <c r="A86" s="3"/>
      <c r="B86" s="63"/>
      <c r="C86" s="4"/>
      <c r="D86" s="4"/>
      <c r="E86" s="4"/>
      <c r="F86" s="4"/>
      <c r="G86" s="4"/>
      <c r="H86" s="4"/>
      <c r="I86" s="4"/>
      <c r="J86" s="4"/>
      <c r="K86" s="4"/>
      <c r="L86" s="4"/>
      <c r="M86" s="4"/>
      <c r="N86" s="4"/>
      <c r="O86" s="4"/>
      <c r="T86" s="7" t="s">
        <v>55</v>
      </c>
      <c r="U86" s="7">
        <v>7028</v>
      </c>
    </row>
    <row r="87" spans="1:46" ht="20.25" x14ac:dyDescent="0.3">
      <c r="A87" s="11"/>
      <c r="B87" s="11"/>
      <c r="C87" s="4"/>
      <c r="D87" s="4"/>
      <c r="E87" s="4"/>
      <c r="F87" s="4"/>
      <c r="G87" s="4"/>
      <c r="H87" s="4"/>
      <c r="I87" s="4"/>
      <c r="J87" s="4"/>
      <c r="K87" s="4"/>
      <c r="L87" s="4"/>
      <c r="M87" s="4"/>
      <c r="N87" s="4"/>
      <c r="O87" s="4"/>
      <c r="T87" s="7" t="s">
        <v>57</v>
      </c>
      <c r="U87" s="7">
        <v>7030</v>
      </c>
    </row>
    <row r="88" spans="1:46" ht="21" thickBot="1" x14ac:dyDescent="0.35">
      <c r="A88" s="1"/>
      <c r="B88" s="56" t="s">
        <v>304</v>
      </c>
      <c r="C88" s="69">
        <f>SUM(C20+C33+C46+C59+C85+C72)</f>
        <v>0</v>
      </c>
      <c r="D88" s="69">
        <f t="shared" ref="D88:O88" si="41">SUM(D20+D33+D46+D59+D85+D72)</f>
        <v>0</v>
      </c>
      <c r="E88" s="69">
        <f t="shared" si="41"/>
        <v>750</v>
      </c>
      <c r="F88" s="69">
        <f t="shared" si="41"/>
        <v>590</v>
      </c>
      <c r="G88" s="69">
        <f t="shared" si="41"/>
        <v>500</v>
      </c>
      <c r="H88" s="69">
        <f t="shared" si="41"/>
        <v>500</v>
      </c>
      <c r="I88" s="69">
        <f t="shared" si="41"/>
        <v>500</v>
      </c>
      <c r="J88" s="69">
        <f t="shared" si="41"/>
        <v>500</v>
      </c>
      <c r="K88" s="69">
        <f t="shared" si="41"/>
        <v>750</v>
      </c>
      <c r="L88" s="69">
        <f t="shared" si="41"/>
        <v>500</v>
      </c>
      <c r="M88" s="69">
        <f t="shared" si="41"/>
        <v>500</v>
      </c>
      <c r="N88" s="69">
        <f t="shared" si="41"/>
        <v>500</v>
      </c>
      <c r="O88" s="69">
        <f t="shared" si="41"/>
        <v>5590</v>
      </c>
      <c r="T88" s="7" t="s">
        <v>59</v>
      </c>
      <c r="U88" s="7">
        <v>7032</v>
      </c>
    </row>
    <row r="89" spans="1:46" ht="15.75" thickTop="1" x14ac:dyDescent="0.2">
      <c r="T89" s="7" t="s">
        <v>61</v>
      </c>
      <c r="U89" s="7">
        <v>7034</v>
      </c>
    </row>
    <row r="90" spans="1:46" x14ac:dyDescent="0.2">
      <c r="T90" s="7" t="s">
        <v>63</v>
      </c>
      <c r="U90" s="7">
        <v>7036</v>
      </c>
    </row>
    <row r="91" spans="1:46" x14ac:dyDescent="0.2">
      <c r="T91" s="7" t="s">
        <v>65</v>
      </c>
      <c r="U91" s="7">
        <v>7038</v>
      </c>
    </row>
    <row r="92" spans="1:46" x14ac:dyDescent="0.2">
      <c r="T92" s="7" t="s">
        <v>67</v>
      </c>
      <c r="U92" s="7">
        <v>7040</v>
      </c>
    </row>
    <row r="93" spans="1:46" x14ac:dyDescent="0.2">
      <c r="T93" s="7" t="s">
        <v>69</v>
      </c>
      <c r="U93" s="7">
        <v>7042</v>
      </c>
    </row>
    <row r="94" spans="1:46" x14ac:dyDescent="0.2">
      <c r="T94" s="7" t="s">
        <v>71</v>
      </c>
      <c r="U94" s="7">
        <v>7044</v>
      </c>
    </row>
    <row r="95" spans="1:46" x14ac:dyDescent="0.2">
      <c r="T95" s="7" t="s">
        <v>72</v>
      </c>
      <c r="U95" s="7">
        <v>7046</v>
      </c>
    </row>
    <row r="96" spans="1:46" x14ac:dyDescent="0.2">
      <c r="T96" s="7" t="s">
        <v>74</v>
      </c>
      <c r="U96" s="7">
        <v>7048</v>
      </c>
    </row>
    <row r="97" spans="20:21" x14ac:dyDescent="0.2">
      <c r="T97" s="7" t="s">
        <v>76</v>
      </c>
      <c r="U97" s="7">
        <v>7050</v>
      </c>
    </row>
    <row r="98" spans="20:21" x14ac:dyDescent="0.2">
      <c r="T98" s="7" t="s">
        <v>78</v>
      </c>
      <c r="U98" s="7">
        <v>7052</v>
      </c>
    </row>
    <row r="99" spans="20:21" x14ac:dyDescent="0.2">
      <c r="T99" s="7" t="s">
        <v>80</v>
      </c>
      <c r="U99" s="7">
        <v>7070</v>
      </c>
    </row>
    <row r="100" spans="20:21" x14ac:dyDescent="0.2">
      <c r="T100" s="7" t="s">
        <v>81</v>
      </c>
      <c r="U100" s="7">
        <v>7072</v>
      </c>
    </row>
    <row r="101" spans="20:21" x14ac:dyDescent="0.2">
      <c r="T101" s="7" t="s">
        <v>83</v>
      </c>
      <c r="U101" s="7">
        <v>7080</v>
      </c>
    </row>
    <row r="102" spans="20:21" x14ac:dyDescent="0.2">
      <c r="T102" s="7" t="s">
        <v>85</v>
      </c>
      <c r="U102" s="7">
        <v>7082</v>
      </c>
    </row>
    <row r="103" spans="20:21" x14ac:dyDescent="0.2">
      <c r="T103" s="7" t="s">
        <v>87</v>
      </c>
      <c r="U103" s="7">
        <v>7084</v>
      </c>
    </row>
    <row r="104" spans="20:21" x14ac:dyDescent="0.2">
      <c r="T104" s="7" t="s">
        <v>89</v>
      </c>
      <c r="U104" s="7">
        <v>7088</v>
      </c>
    </row>
    <row r="105" spans="20:21" x14ac:dyDescent="0.2">
      <c r="T105" s="7" t="s">
        <v>91</v>
      </c>
      <c r="U105" s="7">
        <v>7090</v>
      </c>
    </row>
    <row r="106" spans="20:21" x14ac:dyDescent="0.2">
      <c r="T106" s="7" t="s">
        <v>93</v>
      </c>
    </row>
    <row r="107" spans="20:21" x14ac:dyDescent="0.2">
      <c r="T107" s="7" t="s">
        <v>95</v>
      </c>
    </row>
    <row r="108" spans="20:21" x14ac:dyDescent="0.2">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800-000000000000}">
      <formula1>0</formula1>
    </dataValidation>
    <dataValidation type="list" allowBlank="1" showInputMessage="1" showErrorMessage="1" sqref="A82:A84 A69:A71 A43:A45 A17:A19 A30:A32 A56:A58" xr:uid="{00000000-0002-0000-0800-000001000000}">
      <formula1>$U$75:$U$110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56"/>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N9" sqref="N9"/>
    </sheetView>
  </sheetViews>
  <sheetFormatPr defaultColWidth="9.140625" defaultRowHeight="15" x14ac:dyDescent="0.2"/>
  <cols>
    <col min="1" max="1" width="11.140625" style="7" customWidth="1"/>
    <col min="2" max="2" width="52.7109375" style="7" customWidth="1"/>
    <col min="3" max="15" width="17.5703125" style="7" customWidth="1"/>
    <col min="16" max="16" width="9.140625" style="7"/>
    <col min="17" max="17" width="10.42578125" style="7" customWidth="1"/>
    <col min="18" max="18" width="9.140625" style="7"/>
    <col min="19" max="19" width="9.140625" style="7" customWidth="1"/>
    <col min="20" max="47" width="9.140625" style="7" hidden="1" customWidth="1"/>
    <col min="48" max="48" width="9.140625" style="7" customWidth="1"/>
    <col min="49"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'Club Growth'!G3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0.25" x14ac:dyDescent="0.3">
      <c r="A7" s="2"/>
      <c r="B7" s="56"/>
      <c r="C7" s="56"/>
      <c r="D7" s="4"/>
      <c r="E7" s="4"/>
      <c r="F7" s="4"/>
      <c r="G7" s="4"/>
      <c r="H7" s="4"/>
      <c r="I7" s="4"/>
      <c r="J7" s="4"/>
      <c r="K7" s="4"/>
      <c r="L7" s="4"/>
      <c r="M7" s="4"/>
      <c r="N7" s="4"/>
      <c r="O7" s="4"/>
    </row>
    <row r="8" spans="1:46" ht="20.25" x14ac:dyDescent="0.3">
      <c r="A8" s="58" t="s">
        <v>283</v>
      </c>
      <c r="B8" s="59"/>
      <c r="C8" s="56"/>
      <c r="D8" s="4"/>
      <c r="E8" s="4"/>
      <c r="F8" s="4"/>
      <c r="G8" s="4"/>
      <c r="H8" s="4"/>
      <c r="I8" s="4"/>
      <c r="J8" s="4"/>
      <c r="K8" s="4"/>
      <c r="L8" s="4"/>
      <c r="M8" s="4"/>
      <c r="N8" s="4"/>
      <c r="O8" s="4"/>
    </row>
    <row r="9" spans="1:46" ht="20.25" x14ac:dyDescent="0.3">
      <c r="A9" s="11">
        <v>7008</v>
      </c>
      <c r="B9" s="62" t="str">
        <f>IF(ISTEXT("PR-"&amp;VLOOKUP(A9,'Chart of Accounts'!$B$5:$C$50,2,FALSE)),"PR-"&amp;VLOOKUP(A9,'Chart of Accounts'!$B$5:$C$50,2,FALSE),"")</f>
        <v>PR-Promotional Materials</v>
      </c>
      <c r="C9" s="120">
        <v>100</v>
      </c>
      <c r="D9" s="120">
        <v>100.98</v>
      </c>
      <c r="E9" s="120">
        <v>100</v>
      </c>
      <c r="F9" s="120">
        <v>470</v>
      </c>
      <c r="G9" s="120">
        <v>370</v>
      </c>
      <c r="H9" s="120">
        <v>270</v>
      </c>
      <c r="I9" s="120">
        <v>100</v>
      </c>
      <c r="J9" s="120">
        <v>100</v>
      </c>
      <c r="K9" s="120">
        <v>0</v>
      </c>
      <c r="L9" s="120">
        <v>0</v>
      </c>
      <c r="M9" s="120">
        <v>570</v>
      </c>
      <c r="N9" s="120">
        <v>0</v>
      </c>
      <c r="O9" s="4">
        <f t="shared" ref="O9:O27" si="0">SUM(C9:N9)</f>
        <v>2180.98</v>
      </c>
      <c r="T9" s="7" t="s">
        <v>258</v>
      </c>
      <c r="AA9" s="7" t="s">
        <v>190</v>
      </c>
      <c r="AB9" s="7" t="str">
        <f t="shared" ref="AB9:AB16" si="1">IF(A9="","",A9&amp;"-000000")</f>
        <v>7008-000000</v>
      </c>
      <c r="AC9" s="7">
        <v>601</v>
      </c>
      <c r="AD9" s="7" t="str">
        <f t="shared" ref="AD9:AD28" si="2">IF(LEN($O$1)=3,$O$1,IF(LEN($O$1)=2,0&amp;$O$1,IF(LEN($O$1)=1,0&amp;0&amp;$O$1,"ERROR")))</f>
        <v>043</v>
      </c>
      <c r="AG9" s="7">
        <v>110</v>
      </c>
      <c r="AH9" s="7">
        <f>[1]Summary!$B$2</f>
        <v>0</v>
      </c>
      <c r="AI9" s="7">
        <f t="shared" ref="AI9:AT16" si="3">IF(C9="",0,C9)</f>
        <v>100</v>
      </c>
      <c r="AJ9" s="7">
        <f t="shared" si="3"/>
        <v>100.98</v>
      </c>
      <c r="AK9" s="7">
        <f t="shared" si="3"/>
        <v>100</v>
      </c>
      <c r="AL9" s="7">
        <f t="shared" si="3"/>
        <v>470</v>
      </c>
      <c r="AM9" s="7">
        <f t="shared" si="3"/>
        <v>370</v>
      </c>
      <c r="AN9" s="7">
        <f t="shared" si="3"/>
        <v>270</v>
      </c>
      <c r="AO9" s="7">
        <f t="shared" si="3"/>
        <v>100</v>
      </c>
      <c r="AP9" s="7">
        <f t="shared" si="3"/>
        <v>100</v>
      </c>
      <c r="AQ9" s="7">
        <f t="shared" si="3"/>
        <v>0</v>
      </c>
      <c r="AR9" s="7">
        <f t="shared" si="3"/>
        <v>0</v>
      </c>
      <c r="AS9" s="7">
        <f t="shared" si="3"/>
        <v>570</v>
      </c>
      <c r="AT9" s="7">
        <f t="shared" si="3"/>
        <v>0</v>
      </c>
    </row>
    <row r="10" spans="1:46" ht="20.25" x14ac:dyDescent="0.3">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043</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043</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043</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7024-000000</v>
      </c>
      <c r="AC13" s="7">
        <v>601</v>
      </c>
      <c r="AD13" s="7" t="str">
        <f t="shared" si="2"/>
        <v>043</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7026</v>
      </c>
      <c r="B14" s="62" t="str">
        <f>IF(ISTEXT("PR-"&amp;VLOOKUP(A14,'Chart of Accounts'!$B$5:$C$50,2,FALSE)),"PR-"&amp;VLOOKUP(A14,'Chart of Accounts'!$B$5:$C$50,2,FALSE),"")</f>
        <v>PR-Website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7026-000000</v>
      </c>
      <c r="AC14" s="7">
        <v>601</v>
      </c>
      <c r="AD14" s="7" t="str">
        <f t="shared" si="2"/>
        <v>043</v>
      </c>
      <c r="AG14" s="7">
        <v>110</v>
      </c>
      <c r="AH14" s="7">
        <f>[1]Summary!$B$2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7028</v>
      </c>
      <c r="B15" s="62" t="str">
        <f>IF(ISTEXT("PR-"&amp;VLOOKUP(A15,'Chart of Accounts'!$B$5:$C$50,2,FALSE)),"PR-"&amp;VLOOKUP(A15,'Chart of Accounts'!$B$5:$C$50,2,FALSE),"")</f>
        <v>PR-Directory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7028-000000</v>
      </c>
      <c r="AC15" s="7">
        <v>601</v>
      </c>
      <c r="AD15" s="7" t="str">
        <f t="shared" si="2"/>
        <v>043</v>
      </c>
      <c r="AG15" s="7">
        <v>110</v>
      </c>
      <c r="AH15" s="7">
        <f>[1]Summary!$B$2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7042</v>
      </c>
      <c r="B16" s="62" t="str">
        <f>IF(ISTEXT("PR-"&amp;VLOOKUP(A16,'Chart of Accounts'!$B$5:$C$50,2,FALSE)),"PR-"&amp;VLOOKUP(A16,'Chart of Accounts'!$B$5:$C$50,2,FALSE),"")</f>
        <v>PR-Outside Contractor Expense</v>
      </c>
      <c r="C16" s="120"/>
      <c r="D16" s="120"/>
      <c r="E16" s="120"/>
      <c r="F16" s="120"/>
      <c r="G16" s="120"/>
      <c r="H16" s="120"/>
      <c r="I16" s="120"/>
      <c r="J16" s="120"/>
      <c r="K16" s="120"/>
      <c r="L16" s="120"/>
      <c r="M16" s="120"/>
      <c r="N16" s="120"/>
      <c r="O16" s="4">
        <f t="shared" si="0"/>
        <v>0</v>
      </c>
      <c r="T16" s="7" t="s">
        <v>45</v>
      </c>
      <c r="U16" s="7">
        <v>7018</v>
      </c>
      <c r="AA16" s="7" t="s">
        <v>190</v>
      </c>
      <c r="AB16" s="7" t="str">
        <f t="shared" si="1"/>
        <v>7042-000000</v>
      </c>
      <c r="AC16" s="7">
        <v>601</v>
      </c>
      <c r="AD16" s="7" t="str">
        <f t="shared" si="2"/>
        <v>043</v>
      </c>
      <c r="AG16" s="7">
        <v>110</v>
      </c>
      <c r="AH16" s="7">
        <f>[1]Summary!$B$2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x14ac:dyDescent="0.3">
      <c r="A17" s="11">
        <v>7044</v>
      </c>
      <c r="B17" s="62" t="str">
        <f>IF(ISTEXT("PR-"&amp;VLOOKUP(A17,'Chart of Accounts'!$B$5:$C$50,2,FALSE)),"PR-"&amp;VLOOKUP(A17,'Chart of Accounts'!$B$5:$C$50,2,FALSE),"")</f>
        <v>PR-Postage &amp; Shipping Expense</v>
      </c>
      <c r="C17" s="120"/>
      <c r="D17" s="120"/>
      <c r="E17" s="120"/>
      <c r="F17" s="120"/>
      <c r="G17" s="120"/>
      <c r="H17" s="120"/>
      <c r="I17" s="120"/>
      <c r="J17" s="120"/>
      <c r="K17" s="120"/>
      <c r="L17" s="120"/>
      <c r="M17" s="120"/>
      <c r="N17" s="120"/>
      <c r="O17" s="4">
        <f t="shared" si="0"/>
        <v>0</v>
      </c>
      <c r="T17" s="7" t="s">
        <v>47</v>
      </c>
      <c r="U17" s="7">
        <v>7020</v>
      </c>
      <c r="AA17" s="7" t="s">
        <v>190</v>
      </c>
      <c r="AB17" s="7" t="str">
        <f>IF(A17="","",A17&amp;"-000000")</f>
        <v>7044-000000</v>
      </c>
      <c r="AC17" s="7">
        <v>601</v>
      </c>
      <c r="AD17" s="7" t="str">
        <f t="shared" si="2"/>
        <v>043</v>
      </c>
      <c r="AG17" s="7">
        <v>110</v>
      </c>
      <c r="AH17" s="7">
        <f>[1]Summary!$B$2</f>
        <v>0</v>
      </c>
      <c r="AI17" s="7">
        <f t="shared" ref="AI17:AI28" si="4">IF(C17="",0,C17)</f>
        <v>0</v>
      </c>
      <c r="AJ17" s="7">
        <f t="shared" ref="AJ17:AJ28" si="5">IF(D17="",0,D17)</f>
        <v>0</v>
      </c>
      <c r="AK17" s="7">
        <f t="shared" ref="AK17:AK28" si="6">IF(E17="",0,E17)</f>
        <v>0</v>
      </c>
      <c r="AL17" s="7">
        <f t="shared" ref="AL17:AL28" si="7">IF(F17="",0,F17)</f>
        <v>0</v>
      </c>
      <c r="AM17" s="7">
        <f t="shared" ref="AM17:AM28" si="8">IF(G17="",0,G17)</f>
        <v>0</v>
      </c>
      <c r="AN17" s="7">
        <f t="shared" ref="AN17:AN28" si="9">IF(H17="",0,H17)</f>
        <v>0</v>
      </c>
      <c r="AO17" s="7">
        <f t="shared" ref="AO17:AO28" si="10">IF(I17="",0,I17)</f>
        <v>0</v>
      </c>
      <c r="AP17" s="7">
        <f t="shared" ref="AP17:AP28" si="11">IF(J17="",0,J17)</f>
        <v>0</v>
      </c>
      <c r="AQ17" s="7">
        <f t="shared" ref="AQ17:AQ28" si="12">IF(K17="",0,K17)</f>
        <v>0</v>
      </c>
      <c r="AR17" s="7">
        <f t="shared" ref="AR17:AR28" si="13">IF(L17="",0,L17)</f>
        <v>0</v>
      </c>
      <c r="AS17" s="7">
        <f t="shared" ref="AS17:AS28" si="14">IF(M17="",0,M17)</f>
        <v>0</v>
      </c>
      <c r="AT17" s="7">
        <f t="shared" ref="AT17:AT28" si="15">IF(N17="",0,N17)</f>
        <v>0</v>
      </c>
    </row>
    <row r="18" spans="1:46" ht="20.25" x14ac:dyDescent="0.3">
      <c r="A18" s="19"/>
      <c r="B18" s="62" t="str">
        <f>IF(ISTEXT("PR-"&amp;VLOOKUP(A18,'Chart of Accounts'!$B$5:$C$50,2,FALSE)),"PR-"&amp;VLOOKUP(A18,'Chart of Accounts'!$B$5:$C$50,2,FALSE),"")</f>
        <v/>
      </c>
      <c r="C18" s="120"/>
      <c r="D18" s="120"/>
      <c r="E18" s="120"/>
      <c r="F18" s="120"/>
      <c r="G18" s="120"/>
      <c r="H18" s="120"/>
      <c r="I18" s="120"/>
      <c r="J18" s="120"/>
      <c r="K18" s="120"/>
      <c r="L18" s="120"/>
      <c r="M18" s="120"/>
      <c r="N18" s="120"/>
      <c r="O18" s="4">
        <f t="shared" si="0"/>
        <v>0</v>
      </c>
      <c r="T18" s="7" t="s">
        <v>49</v>
      </c>
      <c r="U18" s="7">
        <v>7022</v>
      </c>
      <c r="AA18" s="7" t="s">
        <v>190</v>
      </c>
      <c r="AB18" s="7" t="str">
        <f>IF('Club Growth'!A17="","",'Club Growth'!A17&amp;"-000000")</f>
        <v/>
      </c>
      <c r="AC18" s="7">
        <v>601</v>
      </c>
      <c r="AD18" s="7" t="str">
        <f t="shared" si="2"/>
        <v>043</v>
      </c>
      <c r="AG18" s="7">
        <v>110</v>
      </c>
      <c r="AH18" s="7">
        <f>[1]Summary!$B$2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x14ac:dyDescent="0.3">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7024</v>
      </c>
      <c r="AA19" s="7" t="s">
        <v>190</v>
      </c>
      <c r="AB19" s="7" t="str">
        <f t="shared" ref="AB19:AB28" si="16">IF(A19="","",A19&amp;"-000000")</f>
        <v/>
      </c>
      <c r="AC19" s="7">
        <v>601</v>
      </c>
      <c r="AD19" s="7" t="str">
        <f t="shared" si="2"/>
        <v>043</v>
      </c>
      <c r="AG19" s="7">
        <v>110</v>
      </c>
      <c r="AH19" s="7">
        <f>[1]Summary!$B$2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x14ac:dyDescent="0.3">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7026</v>
      </c>
      <c r="AA20" s="7" t="s">
        <v>190</v>
      </c>
      <c r="AB20" s="7" t="str">
        <f t="shared" si="16"/>
        <v/>
      </c>
      <c r="AC20" s="7">
        <v>601</v>
      </c>
      <c r="AD20" s="7" t="str">
        <f t="shared" si="2"/>
        <v>043</v>
      </c>
      <c r="AG20" s="7">
        <v>110</v>
      </c>
      <c r="AH20" s="7">
        <f>[1]Summary!$B$2</f>
        <v>0</v>
      </c>
      <c r="AI20" s="7">
        <f t="shared" si="4"/>
        <v>0</v>
      </c>
      <c r="AJ20" s="7">
        <f t="shared" si="5"/>
        <v>0</v>
      </c>
      <c r="AK20" s="7">
        <f t="shared" si="6"/>
        <v>0</v>
      </c>
      <c r="AL20" s="7">
        <f t="shared" si="7"/>
        <v>0</v>
      </c>
      <c r="AM20" s="7">
        <f t="shared" si="8"/>
        <v>0</v>
      </c>
      <c r="AN20" s="7">
        <f t="shared" si="9"/>
        <v>0</v>
      </c>
      <c r="AO20" s="7">
        <f t="shared" si="10"/>
        <v>0</v>
      </c>
      <c r="AP20" s="7">
        <f t="shared" si="11"/>
        <v>0</v>
      </c>
      <c r="AQ20" s="7">
        <f t="shared" si="12"/>
        <v>0</v>
      </c>
      <c r="AR20" s="7">
        <f t="shared" si="13"/>
        <v>0</v>
      </c>
      <c r="AS20" s="7">
        <f t="shared" si="14"/>
        <v>0</v>
      </c>
      <c r="AT20" s="7">
        <f t="shared" si="15"/>
        <v>0</v>
      </c>
    </row>
    <row r="21" spans="1:46" ht="18" customHeight="1" x14ac:dyDescent="0.3">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7028</v>
      </c>
      <c r="AA21" s="7" t="s">
        <v>190</v>
      </c>
      <c r="AB21" s="7" t="str">
        <f t="shared" si="16"/>
        <v/>
      </c>
      <c r="AC21" s="7">
        <v>601</v>
      </c>
      <c r="AD21" s="7" t="str">
        <f t="shared" si="2"/>
        <v>043</v>
      </c>
      <c r="AG21" s="7">
        <v>110</v>
      </c>
      <c r="AH21" s="7">
        <f>[1]Summary!$B$2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x14ac:dyDescent="0.3">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7030</v>
      </c>
      <c r="AA22" s="7" t="s">
        <v>190</v>
      </c>
      <c r="AB22" s="7" t="str">
        <f t="shared" si="16"/>
        <v/>
      </c>
      <c r="AC22" s="7">
        <v>601</v>
      </c>
      <c r="AD22" s="7" t="str">
        <f t="shared" si="2"/>
        <v>043</v>
      </c>
      <c r="AG22" s="7">
        <v>110</v>
      </c>
      <c r="AH22" s="7">
        <f>[1]Summary!$B$2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x14ac:dyDescent="0.3">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7032</v>
      </c>
      <c r="AA23" s="7" t="s">
        <v>190</v>
      </c>
      <c r="AB23" s="7" t="str">
        <f t="shared" si="16"/>
        <v/>
      </c>
      <c r="AC23" s="7">
        <v>601</v>
      </c>
      <c r="AD23" s="7" t="str">
        <f t="shared" si="2"/>
        <v>043</v>
      </c>
      <c r="AG23" s="7">
        <v>110</v>
      </c>
      <c r="AH23" s="7">
        <f>[1]Summary!$B$2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x14ac:dyDescent="0.3">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7034</v>
      </c>
      <c r="AA24" s="7" t="s">
        <v>190</v>
      </c>
      <c r="AB24" s="7" t="str">
        <f t="shared" si="16"/>
        <v/>
      </c>
      <c r="AC24" s="7">
        <v>601</v>
      </c>
      <c r="AD24" s="7" t="str">
        <f t="shared" si="2"/>
        <v>043</v>
      </c>
      <c r="AG24" s="7">
        <v>110</v>
      </c>
      <c r="AH24" s="7">
        <f>[1]Summary!$B$2</f>
        <v>0</v>
      </c>
      <c r="AI24" s="7">
        <f t="shared" si="4"/>
        <v>0</v>
      </c>
      <c r="AJ24" s="7">
        <f t="shared" si="5"/>
        <v>0</v>
      </c>
      <c r="AK24" s="7">
        <f t="shared" si="6"/>
        <v>0</v>
      </c>
      <c r="AL24" s="7">
        <f t="shared" si="7"/>
        <v>0</v>
      </c>
      <c r="AM24" s="7">
        <f t="shared" si="8"/>
        <v>0</v>
      </c>
      <c r="AN24" s="7">
        <f t="shared" si="9"/>
        <v>0</v>
      </c>
      <c r="AO24" s="7">
        <f t="shared" si="10"/>
        <v>0</v>
      </c>
      <c r="AP24" s="7">
        <f t="shared" si="11"/>
        <v>0</v>
      </c>
      <c r="AQ24" s="7">
        <f t="shared" si="12"/>
        <v>0</v>
      </c>
      <c r="AR24" s="7">
        <f t="shared" si="13"/>
        <v>0</v>
      </c>
      <c r="AS24" s="7">
        <f t="shared" si="14"/>
        <v>0</v>
      </c>
      <c r="AT24" s="7">
        <f t="shared" si="15"/>
        <v>0</v>
      </c>
    </row>
    <row r="25" spans="1:46" ht="20.25" x14ac:dyDescent="0.3">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7036</v>
      </c>
      <c r="AA25" s="7" t="s">
        <v>190</v>
      </c>
      <c r="AB25" s="7" t="str">
        <f t="shared" si="16"/>
        <v/>
      </c>
      <c r="AC25" s="7">
        <v>601</v>
      </c>
      <c r="AD25" s="7" t="str">
        <f t="shared" si="2"/>
        <v>043</v>
      </c>
      <c r="AG25" s="7">
        <v>110</v>
      </c>
      <c r="AH25" s="7">
        <f>[1]Summary!$B$2</f>
        <v>0</v>
      </c>
      <c r="AI25" s="7">
        <f t="shared" si="4"/>
        <v>0</v>
      </c>
      <c r="AJ25" s="7">
        <f t="shared" si="5"/>
        <v>0</v>
      </c>
      <c r="AK25" s="7">
        <f t="shared" si="6"/>
        <v>0</v>
      </c>
      <c r="AL25" s="7">
        <f t="shared" si="7"/>
        <v>0</v>
      </c>
      <c r="AM25" s="7">
        <f t="shared" si="8"/>
        <v>0</v>
      </c>
      <c r="AN25" s="7">
        <f t="shared" si="9"/>
        <v>0</v>
      </c>
      <c r="AO25" s="7">
        <f t="shared" si="10"/>
        <v>0</v>
      </c>
      <c r="AP25" s="7">
        <f t="shared" si="11"/>
        <v>0</v>
      </c>
      <c r="AQ25" s="7">
        <f t="shared" si="12"/>
        <v>0</v>
      </c>
      <c r="AR25" s="7">
        <f t="shared" si="13"/>
        <v>0</v>
      </c>
      <c r="AS25" s="7">
        <f t="shared" si="14"/>
        <v>0</v>
      </c>
      <c r="AT25" s="7">
        <f t="shared" si="15"/>
        <v>0</v>
      </c>
    </row>
    <row r="26" spans="1:46" ht="20.25" x14ac:dyDescent="0.3">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7038</v>
      </c>
      <c r="AA26" s="7" t="s">
        <v>190</v>
      </c>
      <c r="AB26" s="7" t="str">
        <f t="shared" si="16"/>
        <v/>
      </c>
      <c r="AC26" s="7">
        <v>601</v>
      </c>
      <c r="AD26" s="7" t="str">
        <f t="shared" si="2"/>
        <v>043</v>
      </c>
      <c r="AG26" s="7">
        <v>110</v>
      </c>
      <c r="AH26" s="7">
        <f>[1]Summary!$B$2</f>
        <v>0</v>
      </c>
      <c r="AI26" s="7">
        <f t="shared" si="4"/>
        <v>0</v>
      </c>
      <c r="AJ26" s="7">
        <f t="shared" si="5"/>
        <v>0</v>
      </c>
      <c r="AK26" s="7">
        <f t="shared" si="6"/>
        <v>0</v>
      </c>
      <c r="AL26" s="7">
        <f t="shared" si="7"/>
        <v>0</v>
      </c>
      <c r="AM26" s="7">
        <f t="shared" si="8"/>
        <v>0</v>
      </c>
      <c r="AN26" s="7">
        <f t="shared" si="9"/>
        <v>0</v>
      </c>
      <c r="AO26" s="7">
        <f t="shared" si="10"/>
        <v>0</v>
      </c>
      <c r="AP26" s="7">
        <f t="shared" si="11"/>
        <v>0</v>
      </c>
      <c r="AQ26" s="7">
        <f t="shared" si="12"/>
        <v>0</v>
      </c>
      <c r="AR26" s="7">
        <f t="shared" si="13"/>
        <v>0</v>
      </c>
      <c r="AS26" s="7">
        <f t="shared" si="14"/>
        <v>0</v>
      </c>
      <c r="AT26" s="7">
        <f t="shared" si="15"/>
        <v>0</v>
      </c>
    </row>
    <row r="27" spans="1:46" ht="20.25" customHeight="1" x14ac:dyDescent="0.3">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7040</v>
      </c>
      <c r="AA27" s="7" t="s">
        <v>190</v>
      </c>
      <c r="AB27" s="7" t="str">
        <f t="shared" si="16"/>
        <v/>
      </c>
      <c r="AC27" s="7">
        <v>601</v>
      </c>
      <c r="AD27" s="7" t="str">
        <f t="shared" si="2"/>
        <v>043</v>
      </c>
      <c r="AG27" s="7">
        <v>110</v>
      </c>
      <c r="AH27" s="7">
        <f>[1]Summary!$B$2</f>
        <v>0</v>
      </c>
      <c r="AI27" s="7">
        <f t="shared" si="4"/>
        <v>0</v>
      </c>
      <c r="AJ27" s="7">
        <f t="shared" si="5"/>
        <v>0</v>
      </c>
      <c r="AK27" s="7">
        <f t="shared" si="6"/>
        <v>0</v>
      </c>
      <c r="AL27" s="7">
        <f t="shared" si="7"/>
        <v>0</v>
      </c>
      <c r="AM27" s="7">
        <f t="shared" si="8"/>
        <v>0</v>
      </c>
      <c r="AN27" s="7">
        <f t="shared" si="9"/>
        <v>0</v>
      </c>
      <c r="AO27" s="7">
        <f t="shared" si="10"/>
        <v>0</v>
      </c>
      <c r="AP27" s="7">
        <f t="shared" si="11"/>
        <v>0</v>
      </c>
      <c r="AQ27" s="7">
        <f t="shared" si="12"/>
        <v>0</v>
      </c>
      <c r="AR27" s="7">
        <f t="shared" si="13"/>
        <v>0</v>
      </c>
      <c r="AS27" s="7">
        <f t="shared" si="14"/>
        <v>0</v>
      </c>
      <c r="AT27" s="7">
        <f t="shared" si="15"/>
        <v>0</v>
      </c>
    </row>
    <row r="28" spans="1:46" ht="20.25" customHeight="1" thickBot="1" x14ac:dyDescent="0.35">
      <c r="A28" s="11"/>
      <c r="B28" s="56" t="s">
        <v>301</v>
      </c>
      <c r="C28" s="60">
        <f t="shared" ref="C28:N28" si="17">SUM(C9:C27)</f>
        <v>100</v>
      </c>
      <c r="D28" s="60">
        <f t="shared" si="17"/>
        <v>100.98</v>
      </c>
      <c r="E28" s="60">
        <f t="shared" si="17"/>
        <v>100</v>
      </c>
      <c r="F28" s="60">
        <f t="shared" si="17"/>
        <v>470</v>
      </c>
      <c r="G28" s="60">
        <f t="shared" si="17"/>
        <v>370</v>
      </c>
      <c r="H28" s="60">
        <f t="shared" si="17"/>
        <v>270</v>
      </c>
      <c r="I28" s="60">
        <f t="shared" si="17"/>
        <v>100</v>
      </c>
      <c r="J28" s="60">
        <f t="shared" si="17"/>
        <v>100</v>
      </c>
      <c r="K28" s="60">
        <f t="shared" si="17"/>
        <v>0</v>
      </c>
      <c r="L28" s="60">
        <f t="shared" si="17"/>
        <v>0</v>
      </c>
      <c r="M28" s="60">
        <f t="shared" si="17"/>
        <v>570</v>
      </c>
      <c r="N28" s="60">
        <f t="shared" si="17"/>
        <v>0</v>
      </c>
      <c r="O28" s="60">
        <f>SUM(O9:O27)</f>
        <v>2180.98</v>
      </c>
      <c r="T28" s="7" t="s">
        <v>69</v>
      </c>
      <c r="U28" s="7">
        <v>7042</v>
      </c>
      <c r="AA28" s="7" t="s">
        <v>190</v>
      </c>
      <c r="AB28" s="7" t="str">
        <f t="shared" si="16"/>
        <v/>
      </c>
      <c r="AC28" s="7">
        <v>601</v>
      </c>
      <c r="AD28" s="7" t="str">
        <f t="shared" si="2"/>
        <v>043</v>
      </c>
      <c r="AG28" s="7">
        <v>110</v>
      </c>
      <c r="AH28" s="7">
        <f>[1]Summary!$B$2</f>
        <v>0</v>
      </c>
      <c r="AI28" s="7">
        <f t="shared" si="4"/>
        <v>100</v>
      </c>
      <c r="AJ28" s="7">
        <f t="shared" si="5"/>
        <v>100.98</v>
      </c>
      <c r="AK28" s="7">
        <f t="shared" si="6"/>
        <v>100</v>
      </c>
      <c r="AL28" s="7">
        <f t="shared" si="7"/>
        <v>470</v>
      </c>
      <c r="AM28" s="7">
        <f t="shared" si="8"/>
        <v>370</v>
      </c>
      <c r="AN28" s="7">
        <f t="shared" si="9"/>
        <v>270</v>
      </c>
      <c r="AO28" s="7">
        <f t="shared" si="10"/>
        <v>100</v>
      </c>
      <c r="AP28" s="7">
        <f t="shared" si="11"/>
        <v>100</v>
      </c>
      <c r="AQ28" s="7">
        <f t="shared" si="12"/>
        <v>0</v>
      </c>
      <c r="AR28" s="7">
        <f t="shared" si="13"/>
        <v>0</v>
      </c>
      <c r="AS28" s="7">
        <f t="shared" si="14"/>
        <v>570</v>
      </c>
      <c r="AT28" s="7">
        <f t="shared" si="15"/>
        <v>0</v>
      </c>
    </row>
    <row r="29" spans="1:46" ht="15.75" thickTop="1"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7086</v>
      </c>
    </row>
    <row r="40" spans="20:21" x14ac:dyDescent="0.2">
      <c r="T40" s="7" t="s">
        <v>91</v>
      </c>
      <c r="U40" s="7">
        <v>7088</v>
      </c>
    </row>
    <row r="41" spans="20:21" x14ac:dyDescent="0.2">
      <c r="T41" s="7" t="s">
        <v>93</v>
      </c>
      <c r="U41" s="7">
        <v>7090</v>
      </c>
    </row>
    <row r="42" spans="20:21" x14ac:dyDescent="0.2">
      <c r="T42" s="7" t="s">
        <v>95</v>
      </c>
    </row>
    <row r="43" spans="20:21" x14ac:dyDescent="0.2">
      <c r="T43" s="7" t="s">
        <v>97</v>
      </c>
    </row>
    <row r="44" spans="20:21" x14ac:dyDescent="0.2">
      <c r="T44" s="7">
        <f>'[1]Chart of Accounts'!I39</f>
        <v>0</v>
      </c>
    </row>
    <row r="45" spans="20:21" x14ac:dyDescent="0.2">
      <c r="T45" s="7">
        <f>'[1]Chart of Accounts'!I40</f>
        <v>0</v>
      </c>
    </row>
    <row r="46" spans="20:21" x14ac:dyDescent="0.2">
      <c r="T46" s="7">
        <f>'[1]Chart of Accounts'!I41</f>
        <v>0</v>
      </c>
    </row>
    <row r="47" spans="20:21" x14ac:dyDescent="0.2">
      <c r="T47" s="7">
        <f>'[1]Chart of Accounts'!I42</f>
        <v>0</v>
      </c>
    </row>
    <row r="48" spans="20:21" x14ac:dyDescent="0.2">
      <c r="T48" s="7">
        <f>'[1]Chart of Accounts'!I43</f>
        <v>0</v>
      </c>
    </row>
    <row r="49" spans="20:20" x14ac:dyDescent="0.2">
      <c r="T49" s="7">
        <f>'[1]Chart of Accounts'!I44</f>
        <v>0</v>
      </c>
    </row>
    <row r="50" spans="20:20" x14ac:dyDescent="0.2">
      <c r="T50" s="7">
        <f>'[1]Chart of Accounts'!I45</f>
        <v>0</v>
      </c>
    </row>
    <row r="51" spans="20:20" x14ac:dyDescent="0.2">
      <c r="T51" s="7">
        <f>'[1]Chart of Accounts'!I46</f>
        <v>0</v>
      </c>
    </row>
    <row r="52" spans="20:20" x14ac:dyDescent="0.2">
      <c r="T52" s="7">
        <f>'[1]Chart of Accounts'!I47</f>
        <v>0</v>
      </c>
    </row>
    <row r="53" spans="20:20" x14ac:dyDescent="0.2">
      <c r="T53" s="7">
        <f>'[1]Chart of Accounts'!I48</f>
        <v>0</v>
      </c>
    </row>
    <row r="54" spans="20:20" x14ac:dyDescent="0.2">
      <c r="T54" s="7">
        <f>'[1]Chart of Accounts'!I49</f>
        <v>0</v>
      </c>
    </row>
    <row r="55" spans="20:20" x14ac:dyDescent="0.2">
      <c r="T55" s="7">
        <f>'[1]Chart of Accounts'!I50</f>
        <v>0</v>
      </c>
    </row>
    <row r="56" spans="20:20" x14ac:dyDescent="0.2">
      <c r="T56" s="7">
        <f>'[1]Chart of Accounts'!I52</f>
        <v>0</v>
      </c>
    </row>
  </sheetData>
  <sheetProtection algorithmName="SHA-512" hashValue="8FWdy4fwF0I6PCy/B4Cct04KrwYl8dvTT/6rdWR5alsaSHX99UnBYMaX0tyuoN5wX29CiEfrvPf7z+rSYJI6Nw==" saltValue="geGf1i5rVHDXUHrzz+nsRw=="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900-000001000000}">
      <formula1>0</formula1>
    </dataValidation>
    <dataValidation type="list" allowBlank="1" showInputMessage="1" showErrorMessage="1" sqref="A18:A27" xr:uid="{FFF4BA3C-D08C-4D18-A3A0-52191490E3F6}">
      <formula1>$U$10:$U$41</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5"/>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G63" sqref="G63"/>
    </sheetView>
  </sheetViews>
  <sheetFormatPr defaultColWidth="9.140625" defaultRowHeight="15" x14ac:dyDescent="0.2"/>
  <cols>
    <col min="1" max="1" width="11.140625" style="7" customWidth="1"/>
    <col min="2" max="2" width="65.7109375" style="7" customWidth="1"/>
    <col min="3" max="15" width="16.8554687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'Public Relations'!G3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2" t="s">
        <v>305</v>
      </c>
      <c r="B8" s="59"/>
      <c r="C8" s="56"/>
      <c r="D8" s="4"/>
      <c r="E8" s="4"/>
      <c r="F8" s="4"/>
      <c r="G8" s="4"/>
      <c r="H8" s="4"/>
      <c r="I8" s="4"/>
      <c r="J8" s="4"/>
      <c r="K8" s="4"/>
      <c r="L8" s="4"/>
      <c r="M8" s="4"/>
      <c r="N8" s="4"/>
      <c r="O8" s="4"/>
      <c r="P8" s="4"/>
      <c r="Q8" s="4"/>
    </row>
    <row r="9" spans="1:46" ht="20.25" x14ac:dyDescent="0.3">
      <c r="A9" s="11">
        <v>6025</v>
      </c>
      <c r="B9" s="11" t="s">
        <v>306</v>
      </c>
      <c r="C9" s="123"/>
      <c r="D9" s="124"/>
      <c r="E9" s="124"/>
      <c r="F9" s="124"/>
      <c r="G9" s="124">
        <v>2950</v>
      </c>
      <c r="H9" s="124"/>
      <c r="I9" s="124"/>
      <c r="J9" s="124"/>
      <c r="K9" s="124"/>
      <c r="L9" s="124"/>
      <c r="M9" s="124"/>
      <c r="N9" s="125"/>
      <c r="O9" s="4">
        <f>SUM(C9:N9)</f>
        <v>2950</v>
      </c>
      <c r="T9" s="115" t="s">
        <v>258</v>
      </c>
      <c r="AA9" s="7" t="s">
        <v>190</v>
      </c>
      <c r="AB9" s="7" t="str">
        <f t="shared" ref="AB9:AB23" si="0">IF(A9="","",A9&amp;"-000000")</f>
        <v>6025-000000</v>
      </c>
      <c r="AC9" s="7">
        <v>799</v>
      </c>
      <c r="AD9" s="7" t="str">
        <f>IF(LEN($O$1)=3,$O$1,IF(LEN($O$1)=2,0&amp;$O$1,IF(LEN($O$1)=1,0&amp;0&amp;$O$1,"ERROR")))</f>
        <v>043</v>
      </c>
      <c r="AE9" s="7" t="s">
        <v>174</v>
      </c>
      <c r="AG9" s="7">
        <v>110</v>
      </c>
      <c r="AH9" s="7">
        <f>[2]Summary!$B$2</f>
        <v>0</v>
      </c>
      <c r="AI9" s="7">
        <f>IF(C9="",0,C9)</f>
        <v>0</v>
      </c>
      <c r="AJ9" s="7">
        <f t="shared" ref="AJ9:AT23" si="1">IF(D9="",0,D9)</f>
        <v>0</v>
      </c>
      <c r="AK9" s="7">
        <f t="shared" si="1"/>
        <v>0</v>
      </c>
      <c r="AL9" s="7">
        <f t="shared" si="1"/>
        <v>0</v>
      </c>
      <c r="AM9" s="7">
        <f t="shared" si="1"/>
        <v>2950</v>
      </c>
      <c r="AN9" s="7">
        <f t="shared" si="1"/>
        <v>0</v>
      </c>
      <c r="AO9" s="7">
        <f t="shared" si="1"/>
        <v>0</v>
      </c>
      <c r="AP9" s="7">
        <f t="shared" si="1"/>
        <v>0</v>
      </c>
      <c r="AQ9" s="7">
        <f t="shared" si="1"/>
        <v>0</v>
      </c>
      <c r="AR9" s="7">
        <f t="shared" si="1"/>
        <v>0</v>
      </c>
      <c r="AS9" s="7">
        <f t="shared" si="1"/>
        <v>0</v>
      </c>
      <c r="AT9" s="7">
        <f t="shared" si="1"/>
        <v>0</v>
      </c>
    </row>
    <row r="10" spans="1:46" ht="20.25" x14ac:dyDescent="0.3">
      <c r="A10" s="11">
        <v>6025</v>
      </c>
      <c r="B10" s="11" t="s">
        <v>307</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043</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25" x14ac:dyDescent="0.3">
      <c r="A11" s="11">
        <v>6025</v>
      </c>
      <c r="B11" s="11" t="s">
        <v>308</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043</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25" x14ac:dyDescent="0.3">
      <c r="A12" s="11">
        <v>6025</v>
      </c>
      <c r="B12" s="11" t="s">
        <v>309</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043</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25" x14ac:dyDescent="0.3">
      <c r="A13" s="11">
        <v>6025</v>
      </c>
      <c r="B13" s="11" t="s">
        <v>310</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043</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25" x14ac:dyDescent="0.3">
      <c r="A14" s="11">
        <v>6025</v>
      </c>
      <c r="B14" s="11" t="s">
        <v>311</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043</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25" x14ac:dyDescent="0.3">
      <c r="A15" s="11">
        <v>6025</v>
      </c>
      <c r="B15" s="11" t="s">
        <v>312</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043</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25" x14ac:dyDescent="0.3">
      <c r="A16" s="11">
        <v>6025</v>
      </c>
      <c r="B16" s="11" t="s">
        <v>313</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043</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25" x14ac:dyDescent="0.3">
      <c r="A17" s="11">
        <v>6050</v>
      </c>
      <c r="B17" s="11" t="s">
        <v>214</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043</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25" x14ac:dyDescent="0.3">
      <c r="A18" s="11">
        <v>6055</v>
      </c>
      <c r="B18" s="11" t="s">
        <v>215</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043</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25" x14ac:dyDescent="0.3">
      <c r="A19" s="11">
        <v>6060</v>
      </c>
      <c r="B19" s="11" t="s">
        <v>261</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043</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25" x14ac:dyDescent="0.3">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043</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25" x14ac:dyDescent="0.3">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043</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25" x14ac:dyDescent="0.3">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043</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25" x14ac:dyDescent="0.3">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043</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0.25" x14ac:dyDescent="0.3">
      <c r="A24" s="58" t="s">
        <v>314</v>
      </c>
      <c r="B24" s="56"/>
      <c r="C24" s="128">
        <f>SUM(C9:C16)-SUM(C17:C19)+SUM(C20:C23)</f>
        <v>0</v>
      </c>
      <c r="D24" s="121">
        <f t="shared" ref="D24:N24" si="5">SUM(D9:D16)-SUM(D17:D19)+SUM(D20:D23)</f>
        <v>0</v>
      </c>
      <c r="E24" s="121">
        <f t="shared" si="5"/>
        <v>0</v>
      </c>
      <c r="F24" s="121">
        <f t="shared" si="5"/>
        <v>0</v>
      </c>
      <c r="G24" s="121">
        <f t="shared" si="5"/>
        <v>2950</v>
      </c>
      <c r="H24" s="121">
        <f t="shared" si="5"/>
        <v>0</v>
      </c>
      <c r="I24" s="121">
        <f t="shared" si="5"/>
        <v>0</v>
      </c>
      <c r="J24" s="121">
        <f t="shared" si="5"/>
        <v>0</v>
      </c>
      <c r="K24" s="121">
        <f t="shared" si="5"/>
        <v>0</v>
      </c>
      <c r="L24" s="121">
        <f t="shared" si="5"/>
        <v>0</v>
      </c>
      <c r="M24" s="121">
        <f t="shared" si="5"/>
        <v>0</v>
      </c>
      <c r="N24" s="129">
        <f t="shared" si="5"/>
        <v>0</v>
      </c>
      <c r="O24" s="122">
        <f>SUM(O9:O23)</f>
        <v>2950</v>
      </c>
      <c r="T24" s="7" t="s">
        <v>61</v>
      </c>
      <c r="U24" s="7">
        <v>7032</v>
      </c>
    </row>
    <row r="25" spans="1:46" ht="20.25" x14ac:dyDescent="0.3">
      <c r="A25" s="58"/>
      <c r="B25" s="56"/>
      <c r="C25" s="5"/>
      <c r="D25" s="5"/>
      <c r="E25" s="5"/>
      <c r="F25" s="5"/>
      <c r="G25" s="5"/>
      <c r="H25" s="5"/>
      <c r="I25" s="5"/>
      <c r="J25" s="5"/>
      <c r="K25" s="5"/>
      <c r="L25" s="5"/>
      <c r="M25" s="5"/>
      <c r="N25" s="5"/>
      <c r="O25" s="5"/>
    </row>
    <row r="26" spans="1:46" ht="20.25" x14ac:dyDescent="0.3">
      <c r="A26" s="58" t="s">
        <v>129</v>
      </c>
      <c r="B26" s="59"/>
      <c r="C26" s="56"/>
      <c r="D26" s="4"/>
      <c r="E26" s="4"/>
      <c r="F26" s="4"/>
      <c r="G26" s="4"/>
      <c r="H26" s="4"/>
      <c r="I26" s="4"/>
      <c r="J26" s="4"/>
      <c r="K26" s="4"/>
      <c r="L26" s="4"/>
      <c r="M26" s="4"/>
      <c r="N26" s="4"/>
      <c r="O26" s="4"/>
    </row>
    <row r="27" spans="1:46" ht="21" customHeight="1" x14ac:dyDescent="0.3">
      <c r="A27" s="61" t="s">
        <v>126</v>
      </c>
      <c r="B27" s="56"/>
      <c r="C27" s="4"/>
      <c r="D27" s="4"/>
      <c r="E27" s="4"/>
      <c r="F27" s="4"/>
      <c r="G27" s="4"/>
      <c r="H27" s="4"/>
      <c r="I27" s="4"/>
      <c r="J27" s="4"/>
      <c r="K27" s="4"/>
      <c r="L27" s="4"/>
      <c r="M27" s="4"/>
      <c r="N27" s="4"/>
      <c r="O27" s="4"/>
      <c r="T27" s="115" t="s">
        <v>258</v>
      </c>
    </row>
    <row r="28" spans="1:46" ht="21" customHeight="1" x14ac:dyDescent="0.3">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043</v>
      </c>
      <c r="AG28" s="7">
        <v>110</v>
      </c>
      <c r="AH28" s="7" t="str">
        <f>Summary!$B$2</f>
        <v>USD</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3">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043</v>
      </c>
      <c r="AG29" s="7">
        <v>110</v>
      </c>
      <c r="AH29" s="7" t="str">
        <f>Summary!$B$2</f>
        <v>USD</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3">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043</v>
      </c>
      <c r="AG30" s="7">
        <v>110</v>
      </c>
      <c r="AH30" s="7" t="str">
        <f>Summary!$B$2</f>
        <v>USD</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3">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c r="I31" s="120"/>
      <c r="J31" s="120"/>
      <c r="K31" s="120"/>
      <c r="L31" s="120"/>
      <c r="M31" s="120"/>
      <c r="N31" s="120"/>
      <c r="O31" s="4">
        <f t="shared" si="6"/>
        <v>0</v>
      </c>
      <c r="T31" s="7" t="s">
        <v>39</v>
      </c>
      <c r="U31" s="7">
        <v>7010</v>
      </c>
      <c r="AA31" s="7" t="s">
        <v>190</v>
      </c>
      <c r="AB31" s="7" t="str">
        <f t="shared" si="7"/>
        <v>7080-000000</v>
      </c>
      <c r="AC31" s="7">
        <v>701</v>
      </c>
      <c r="AD31" s="7" t="str">
        <f t="shared" si="8"/>
        <v>043</v>
      </c>
      <c r="AG31" s="7">
        <v>110</v>
      </c>
      <c r="AH31" s="7" t="str">
        <f>Summary!$B$2</f>
        <v>USD</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3">
      <c r="A32" s="11">
        <v>7082</v>
      </c>
      <c r="B32" s="62" t="str">
        <f>IF(ISTEXT("Distinguished Clubs-"&amp;VLOOKUP(A32,'Chart of Accounts'!$B$5:$C$50,2,FALSE)),"Distinguished Clubs-"&amp;VLOOKUP(A32,'Chart of Accounts'!$B$5:$C$50,2,FALSE),"")</f>
        <v>Distinguished Clubs-Incentives</v>
      </c>
      <c r="C32" s="120"/>
      <c r="D32" s="120"/>
      <c r="E32" s="120"/>
      <c r="F32" s="120"/>
      <c r="G32" s="120"/>
      <c r="H32" s="120"/>
      <c r="I32" s="120"/>
      <c r="J32" s="120"/>
      <c r="K32" s="120"/>
      <c r="L32" s="120"/>
      <c r="M32" s="120"/>
      <c r="N32" s="120"/>
      <c r="O32" s="4">
        <f t="shared" si="6"/>
        <v>0</v>
      </c>
      <c r="T32" s="7" t="s">
        <v>41</v>
      </c>
      <c r="U32" s="7">
        <v>7012</v>
      </c>
      <c r="AA32" s="7" t="s">
        <v>190</v>
      </c>
      <c r="AB32" s="7" t="str">
        <f t="shared" si="7"/>
        <v>7082-000000</v>
      </c>
      <c r="AC32" s="7">
        <v>701</v>
      </c>
      <c r="AD32" s="7" t="str">
        <f t="shared" si="8"/>
        <v>043</v>
      </c>
      <c r="AG32" s="7">
        <v>110</v>
      </c>
      <c r="AH32" s="7" t="str">
        <f>Summary!$B$2</f>
        <v>USD</v>
      </c>
      <c r="AI32" s="7">
        <f t="shared" si="10"/>
        <v>0</v>
      </c>
      <c r="AJ32" s="7">
        <f t="shared" si="11"/>
        <v>0</v>
      </c>
      <c r="AK32" s="7">
        <f t="shared" si="12"/>
        <v>0</v>
      </c>
      <c r="AL32" s="7">
        <f t="shared" si="13"/>
        <v>0</v>
      </c>
      <c r="AM32" s="7">
        <f t="shared" si="14"/>
        <v>0</v>
      </c>
      <c r="AN32" s="7">
        <f t="shared" si="15"/>
        <v>0</v>
      </c>
      <c r="AO32" s="7">
        <f t="shared" si="16"/>
        <v>0</v>
      </c>
      <c r="AP32" s="7">
        <f t="shared" si="17"/>
        <v>0</v>
      </c>
      <c r="AQ32" s="7">
        <f t="shared" si="18"/>
        <v>0</v>
      </c>
      <c r="AR32" s="7">
        <f t="shared" si="19"/>
        <v>0</v>
      </c>
      <c r="AS32" s="7">
        <f t="shared" si="20"/>
        <v>0</v>
      </c>
      <c r="AT32" s="7">
        <f t="shared" si="21"/>
        <v>0</v>
      </c>
    </row>
    <row r="33" spans="1:46" ht="21" customHeight="1" x14ac:dyDescent="0.3">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043</v>
      </c>
      <c r="AG33" s="7">
        <v>110</v>
      </c>
      <c r="AH33" s="7" t="str">
        <f>Summary!$B$2</f>
        <v>USD</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25" x14ac:dyDescent="0.3">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043</v>
      </c>
      <c r="AG34" s="7">
        <v>110</v>
      </c>
      <c r="AH34" s="7" t="str">
        <f>Summary!$B$2</f>
        <v>USD</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25" x14ac:dyDescent="0.3">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 t="shared" ref="AB35:AB37" si="22">IF(A34="","",A34&amp;"-000000")</f>
        <v/>
      </c>
      <c r="AC35" s="7">
        <v>701</v>
      </c>
      <c r="AD35" s="7" t="str">
        <f t="shared" si="8"/>
        <v>043</v>
      </c>
      <c r="AG35" s="7">
        <v>110</v>
      </c>
      <c r="AH35" s="7" t="str">
        <f>Summary!$B$2</f>
        <v>USD</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25" x14ac:dyDescent="0.3">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 t="shared" si="22"/>
        <v/>
      </c>
      <c r="AC36" s="7">
        <v>701</v>
      </c>
      <c r="AD36" s="7" t="str">
        <f t="shared" si="8"/>
        <v>043</v>
      </c>
      <c r="AG36" s="7">
        <v>110</v>
      </c>
      <c r="AH36" s="7" t="str">
        <f>Summary!$B$2</f>
        <v>USD</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25" x14ac:dyDescent="0.3">
      <c r="A37" s="61" t="s">
        <v>338</v>
      </c>
      <c r="B37" s="62"/>
      <c r="C37" s="64">
        <f t="shared" ref="C37:O37" si="23">SUM(C28:C36)</f>
        <v>0</v>
      </c>
      <c r="D37" s="64">
        <f t="shared" si="23"/>
        <v>0</v>
      </c>
      <c r="E37" s="64">
        <f t="shared" si="23"/>
        <v>0</v>
      </c>
      <c r="F37" s="64">
        <f t="shared" si="23"/>
        <v>0</v>
      </c>
      <c r="G37" s="64">
        <f t="shared" si="23"/>
        <v>0</v>
      </c>
      <c r="H37" s="64">
        <f t="shared" si="23"/>
        <v>0</v>
      </c>
      <c r="I37" s="64">
        <f t="shared" si="23"/>
        <v>0</v>
      </c>
      <c r="J37" s="64">
        <f t="shared" si="23"/>
        <v>0</v>
      </c>
      <c r="K37" s="64">
        <f t="shared" si="23"/>
        <v>0</v>
      </c>
      <c r="L37" s="64">
        <f t="shared" si="23"/>
        <v>0</v>
      </c>
      <c r="M37" s="64">
        <f t="shared" si="23"/>
        <v>0</v>
      </c>
      <c r="N37" s="64">
        <f t="shared" si="23"/>
        <v>0</v>
      </c>
      <c r="O37" s="64">
        <f t="shared" si="23"/>
        <v>0</v>
      </c>
      <c r="T37" s="7" t="s">
        <v>51</v>
      </c>
      <c r="U37" s="7">
        <v>7024</v>
      </c>
      <c r="AA37" s="7" t="s">
        <v>190</v>
      </c>
      <c r="AB37" s="7" t="str">
        <f t="shared" si="22"/>
        <v/>
      </c>
      <c r="AC37" s="7">
        <v>701</v>
      </c>
      <c r="AD37" s="7" t="str">
        <f t="shared" si="8"/>
        <v>043</v>
      </c>
    </row>
    <row r="38" spans="1:46" ht="20.25" x14ac:dyDescent="0.3">
      <c r="A38" s="3"/>
      <c r="B38" s="62"/>
      <c r="C38" s="4"/>
      <c r="D38" s="4"/>
      <c r="E38" s="4"/>
      <c r="F38" s="4"/>
      <c r="G38" s="4"/>
      <c r="H38" s="4"/>
      <c r="I38" s="4"/>
      <c r="J38" s="4"/>
      <c r="K38" s="4"/>
      <c r="L38" s="4"/>
      <c r="M38" s="4"/>
      <c r="N38" s="4"/>
      <c r="O38" s="4"/>
      <c r="T38" s="7" t="s">
        <v>53</v>
      </c>
      <c r="U38" s="7">
        <v>7026</v>
      </c>
    </row>
    <row r="39" spans="1:46" ht="20.25" x14ac:dyDescent="0.3">
      <c r="A39" s="61" t="s">
        <v>127</v>
      </c>
      <c r="B39" s="62"/>
      <c r="C39" s="4"/>
      <c r="D39" s="4"/>
      <c r="E39" s="4"/>
      <c r="F39" s="4"/>
      <c r="G39" s="4"/>
      <c r="H39" s="4"/>
      <c r="I39" s="4"/>
      <c r="J39" s="4"/>
      <c r="K39" s="4"/>
      <c r="L39" s="4"/>
      <c r="M39" s="4"/>
      <c r="N39" s="4"/>
      <c r="O39" s="4"/>
      <c r="T39" s="7" t="s">
        <v>55</v>
      </c>
      <c r="U39" s="7">
        <v>7028</v>
      </c>
    </row>
    <row r="40" spans="1:46" ht="20.25" x14ac:dyDescent="0.3">
      <c r="A40" s="11">
        <v>7006</v>
      </c>
      <c r="B40" s="62"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7" t="s">
        <v>57</v>
      </c>
      <c r="U40" s="7">
        <v>7030</v>
      </c>
    </row>
    <row r="41" spans="1:46" ht="36" x14ac:dyDescent="0.3">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7" t="s">
        <v>59</v>
      </c>
      <c r="U41" s="7">
        <v>7032</v>
      </c>
      <c r="AA41" s="7" t="s">
        <v>190</v>
      </c>
      <c r="AB41" s="7" t="str">
        <f t="shared" ref="AB41:AB48" si="25">IF(A40="","",A40&amp;"-000000")</f>
        <v>7006-000000</v>
      </c>
      <c r="AC41" s="7">
        <v>702</v>
      </c>
      <c r="AD41" s="7" t="str">
        <f t="shared" ref="AD41:AD48" si="26">IF(LEN($O$1)=3,$O$1,IF(LEN($O$1)=2,0&amp;$O$1,IF(LEN($O$1)=1,0&amp;0&amp;$O$1,"ERROR")))</f>
        <v>043</v>
      </c>
      <c r="AG41" s="7">
        <v>110</v>
      </c>
      <c r="AH41" s="7" t="str">
        <f>Summary!$B$2</f>
        <v>USD</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3">
      <c r="A42" s="11">
        <v>7014</v>
      </c>
      <c r="B42" s="62" t="str">
        <f>IF(ISTEXT("ET-"&amp;VLOOKUP(A42,'Chart of Accounts'!$B$5:$C$50,2,FALSE)),"ET-"&amp;VLOOKUP(A42,'Chart of Accounts'!$B$5:$C$50,2,FALSE),"")</f>
        <v>ET-Room Rental Event Expense</v>
      </c>
      <c r="C42" s="10"/>
      <c r="D42" s="10"/>
      <c r="E42" s="10"/>
      <c r="F42" s="10"/>
      <c r="G42" s="10"/>
      <c r="H42" s="10"/>
      <c r="I42" s="10"/>
      <c r="J42" s="10"/>
      <c r="K42" s="10"/>
      <c r="L42" s="10"/>
      <c r="M42" s="10"/>
      <c r="N42" s="10"/>
      <c r="O42" s="4">
        <f t="shared" si="24"/>
        <v>0</v>
      </c>
      <c r="T42" s="7" t="s">
        <v>61</v>
      </c>
      <c r="U42" s="7">
        <v>7036</v>
      </c>
      <c r="AA42" s="7" t="s">
        <v>190</v>
      </c>
      <c r="AB42" s="7" t="str">
        <f t="shared" si="25"/>
        <v>7010-000000</v>
      </c>
      <c r="AC42" s="7">
        <v>702</v>
      </c>
      <c r="AD42" s="7" t="str">
        <f t="shared" si="26"/>
        <v>043</v>
      </c>
      <c r="AG42" s="7">
        <v>110</v>
      </c>
      <c r="AH42" s="7" t="str">
        <f>Summary!$B$2</f>
        <v>USD</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25" x14ac:dyDescent="0.3">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7" t="s">
        <v>65</v>
      </c>
      <c r="U43" s="7">
        <v>7040</v>
      </c>
      <c r="AA43" s="7" t="s">
        <v>190</v>
      </c>
      <c r="AB43" s="7" t="str">
        <f t="shared" si="25"/>
        <v>7014-000000</v>
      </c>
      <c r="AC43" s="7">
        <v>702</v>
      </c>
      <c r="AD43" s="7" t="str">
        <f t="shared" si="26"/>
        <v>043</v>
      </c>
      <c r="AG43" s="7">
        <v>110</v>
      </c>
      <c r="AH43" s="7" t="str">
        <f>Summary!$B$2</f>
        <v>USD</v>
      </c>
      <c r="AI43" s="7">
        <f t="shared" si="28"/>
        <v>0</v>
      </c>
      <c r="AJ43" s="7">
        <f t="shared" si="29"/>
        <v>0</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0</v>
      </c>
    </row>
    <row r="44" spans="1:46" ht="20.25" x14ac:dyDescent="0.3">
      <c r="A44" s="19"/>
      <c r="B44" s="62" t="str">
        <f>IF(ISTEXT("ET-"&amp;VLOOKUP(A44,'Chart of Accounts'!$B$5:$C$54,2,FALSE)),"ET-"&amp;VLOOKUP(A44,'Chart of Accounts'!$B$5:$C$54,2,FALSE),"")</f>
        <v/>
      </c>
      <c r="C44" s="10"/>
      <c r="D44" s="10"/>
      <c r="E44" s="10"/>
      <c r="F44" s="10"/>
      <c r="G44" s="10"/>
      <c r="H44" s="10"/>
      <c r="I44" s="10"/>
      <c r="J44" s="10"/>
      <c r="K44" s="10"/>
      <c r="L44" s="10"/>
      <c r="M44" s="10"/>
      <c r="N44" s="10"/>
      <c r="O44" s="4">
        <f t="shared" si="24"/>
        <v>0</v>
      </c>
      <c r="T44" s="7" t="s">
        <v>69</v>
      </c>
      <c r="U44" s="7">
        <v>7042</v>
      </c>
      <c r="AA44" s="7" t="s">
        <v>190</v>
      </c>
      <c r="AB44" s="7" t="str">
        <f t="shared" si="25"/>
        <v>7042-000000</v>
      </c>
      <c r="AC44" s="7">
        <v>702</v>
      </c>
      <c r="AD44" s="7" t="str">
        <f t="shared" si="26"/>
        <v>043</v>
      </c>
      <c r="AG44" s="7">
        <v>110</v>
      </c>
      <c r="AH44" s="7" t="str">
        <f>Summary!$B$2</f>
        <v>USD</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25" x14ac:dyDescent="0.3">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4"/>
        <v>0</v>
      </c>
      <c r="T45" s="7" t="s">
        <v>71</v>
      </c>
      <c r="U45" s="7">
        <v>7044</v>
      </c>
      <c r="AA45" s="7" t="s">
        <v>190</v>
      </c>
      <c r="AB45" s="7" t="str">
        <f t="shared" si="25"/>
        <v/>
      </c>
      <c r="AC45" s="7">
        <v>702</v>
      </c>
      <c r="AD45" s="7" t="str">
        <f t="shared" si="26"/>
        <v>043</v>
      </c>
      <c r="AG45" s="7">
        <v>110</v>
      </c>
      <c r="AH45" s="7" t="str">
        <f>Summary!$B$2</f>
        <v>USD</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25" x14ac:dyDescent="0.3">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4"/>
        <v>0</v>
      </c>
      <c r="T46" s="7" t="s">
        <v>72</v>
      </c>
      <c r="U46" s="7">
        <v>7046</v>
      </c>
      <c r="AA46" s="7" t="s">
        <v>190</v>
      </c>
      <c r="AB46" s="7" t="str">
        <f t="shared" si="25"/>
        <v/>
      </c>
      <c r="AC46" s="7">
        <v>702</v>
      </c>
      <c r="AD46" s="7" t="str">
        <f t="shared" si="26"/>
        <v>043</v>
      </c>
      <c r="AG46" s="7">
        <v>110</v>
      </c>
      <c r="AH46" s="7" t="str">
        <f>Summary!$B$2</f>
        <v>USD</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25" x14ac:dyDescent="0.3">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4"/>
        <v>0</v>
      </c>
      <c r="T47" s="7" t="s">
        <v>74</v>
      </c>
      <c r="U47" s="7">
        <v>7048</v>
      </c>
      <c r="AA47" s="7" t="s">
        <v>190</v>
      </c>
      <c r="AB47" s="7" t="str">
        <f t="shared" si="25"/>
        <v/>
      </c>
      <c r="AC47" s="7">
        <v>702</v>
      </c>
      <c r="AD47" s="7" t="str">
        <f t="shared" si="26"/>
        <v>043</v>
      </c>
      <c r="AG47" s="7">
        <v>110</v>
      </c>
      <c r="AH47" s="7" t="str">
        <f>Summary!$B$2</f>
        <v>USD</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25" x14ac:dyDescent="0.3">
      <c r="A48" s="61" t="s">
        <v>339</v>
      </c>
      <c r="B48" s="62"/>
      <c r="C48" s="64">
        <f t="shared" ref="C48:O48" si="40">SUM(C40:C47)</f>
        <v>0</v>
      </c>
      <c r="D48" s="64">
        <f t="shared" si="40"/>
        <v>0</v>
      </c>
      <c r="E48" s="64">
        <f t="shared" si="40"/>
        <v>0</v>
      </c>
      <c r="F48" s="64">
        <f t="shared" si="40"/>
        <v>0</v>
      </c>
      <c r="G48" s="64">
        <f t="shared" si="40"/>
        <v>0</v>
      </c>
      <c r="H48" s="64">
        <f t="shared" si="40"/>
        <v>0</v>
      </c>
      <c r="I48" s="64">
        <f t="shared" si="40"/>
        <v>0</v>
      </c>
      <c r="J48" s="64">
        <f t="shared" si="40"/>
        <v>0</v>
      </c>
      <c r="K48" s="64">
        <f t="shared" si="40"/>
        <v>0</v>
      </c>
      <c r="L48" s="64">
        <f t="shared" si="40"/>
        <v>0</v>
      </c>
      <c r="M48" s="64">
        <f t="shared" si="40"/>
        <v>0</v>
      </c>
      <c r="N48" s="64">
        <f t="shared" si="40"/>
        <v>0</v>
      </c>
      <c r="O48" s="64">
        <f t="shared" si="40"/>
        <v>0</v>
      </c>
      <c r="T48" s="7" t="s">
        <v>76</v>
      </c>
      <c r="U48" s="7">
        <v>7050</v>
      </c>
      <c r="AA48" s="7" t="s">
        <v>190</v>
      </c>
      <c r="AB48" s="7" t="str">
        <f t="shared" si="25"/>
        <v/>
      </c>
      <c r="AC48" s="7">
        <v>702</v>
      </c>
      <c r="AD48" s="7" t="str">
        <f t="shared" si="26"/>
        <v>043</v>
      </c>
      <c r="AG48" s="7">
        <v>110</v>
      </c>
      <c r="AH48" s="7" t="str">
        <f>Summary!$B$2</f>
        <v>USD</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25" x14ac:dyDescent="0.3">
      <c r="A49" s="11"/>
      <c r="B49" s="62"/>
      <c r="C49" s="4"/>
      <c r="D49" s="4"/>
      <c r="E49" s="4"/>
      <c r="F49" s="4"/>
      <c r="G49" s="4"/>
      <c r="H49" s="4"/>
      <c r="I49" s="4"/>
      <c r="J49" s="4"/>
      <c r="K49" s="4"/>
      <c r="L49" s="4"/>
      <c r="M49" s="4"/>
      <c r="N49" s="4"/>
      <c r="O49" s="4"/>
      <c r="T49" s="7" t="s">
        <v>78</v>
      </c>
      <c r="U49" s="7">
        <v>7052</v>
      </c>
    </row>
    <row r="50" spans="1:46" ht="20.25" x14ac:dyDescent="0.3">
      <c r="A50" s="61" t="s">
        <v>268</v>
      </c>
      <c r="B50" s="62"/>
      <c r="C50" s="4"/>
      <c r="D50" s="4"/>
      <c r="E50" s="4"/>
      <c r="F50" s="4"/>
      <c r="G50" s="4"/>
      <c r="H50" s="4"/>
      <c r="I50" s="4"/>
      <c r="J50" s="4"/>
      <c r="K50" s="4"/>
      <c r="L50" s="4"/>
      <c r="M50" s="4"/>
      <c r="N50" s="4"/>
      <c r="O50" s="4"/>
      <c r="T50" s="7" t="s">
        <v>80</v>
      </c>
      <c r="U50" s="7">
        <v>7070</v>
      </c>
    </row>
    <row r="51" spans="1:46" ht="20.25" x14ac:dyDescent="0.3">
      <c r="A51" s="11">
        <v>7004</v>
      </c>
      <c r="B51" s="62"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7" t="s">
        <v>81</v>
      </c>
      <c r="U51" s="7">
        <v>7072</v>
      </c>
    </row>
    <row r="52" spans="1:46" ht="20.25" x14ac:dyDescent="0.3">
      <c r="A52" s="11">
        <v>7006</v>
      </c>
      <c r="B52" s="62"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7" t="s">
        <v>83</v>
      </c>
      <c r="U52" s="7">
        <v>7080</v>
      </c>
      <c r="AA52" s="7" t="s">
        <v>190</v>
      </c>
      <c r="AB52" s="7" t="str">
        <f t="shared" ref="AB52:AB59" si="41">IF(A51="","",A51&amp;"-000000")</f>
        <v>7004-000000</v>
      </c>
      <c r="AC52" s="7">
        <v>703</v>
      </c>
      <c r="AD52" s="7" t="str">
        <f t="shared" ref="AD52:AD59" si="42">IF(LEN($O$1)=3,$O$1,IF(LEN($O$1)=2,0&amp;$O$1,IF(LEN($O$1)=1,0&amp;0&amp;$O$1,"ERROR")))</f>
        <v>043</v>
      </c>
      <c r="AG52" s="7">
        <v>110</v>
      </c>
      <c r="AH52" s="7" t="str">
        <f>Summary!$B$2</f>
        <v>USD</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25" x14ac:dyDescent="0.3">
      <c r="A53" s="11">
        <v>7012</v>
      </c>
      <c r="B53" s="62" t="str">
        <f>IF(ISTEXT("ET-"&amp;VLOOKUP(A53,'Chart of Accounts'!$B$5:$C$50,2,FALSE)),"ET-"&amp;VLOOKUP(A53,'Chart of Accounts'!$B$5:$C$50,2,FALSE),"")</f>
        <v>ET-Supplies &amp; Stationery Expense</v>
      </c>
      <c r="C53" s="10"/>
      <c r="D53" s="10"/>
      <c r="E53" s="10"/>
      <c r="F53" s="10"/>
      <c r="G53" s="10"/>
      <c r="H53" s="10"/>
      <c r="I53" s="10"/>
      <c r="J53" s="10"/>
      <c r="K53" s="10"/>
      <c r="L53" s="10"/>
      <c r="M53" s="10"/>
      <c r="N53" s="10"/>
      <c r="O53" s="4">
        <f t="shared" ref="O53:O58" si="44">SUM(C53:N53)</f>
        <v>0</v>
      </c>
      <c r="T53" s="7" t="s">
        <v>85</v>
      </c>
      <c r="U53" s="7">
        <v>7088</v>
      </c>
      <c r="AA53" s="7" t="s">
        <v>190</v>
      </c>
      <c r="AB53" s="7" t="str">
        <f t="shared" si="41"/>
        <v>7006-000000</v>
      </c>
      <c r="AC53" s="7">
        <v>703</v>
      </c>
      <c r="AD53" s="7" t="str">
        <f t="shared" si="42"/>
        <v>043</v>
      </c>
      <c r="AG53" s="7">
        <v>110</v>
      </c>
      <c r="AH53" s="7" t="str">
        <f>Summary!$B$2</f>
        <v>USD</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25" x14ac:dyDescent="0.3">
      <c r="A54" s="11">
        <v>7014</v>
      </c>
      <c r="B54" s="62" t="str">
        <f>IF(ISTEXT("ET-"&amp;VLOOKUP(A54,'Chart of Accounts'!$B$5:$C$50,2,FALSE)),"ET-"&amp;VLOOKUP(A54,'Chart of Accounts'!$B$5:$C$50,2,FALSE),"")</f>
        <v>ET-Room Rental Event Expense</v>
      </c>
      <c r="C54" s="10"/>
      <c r="D54" s="10"/>
      <c r="E54" s="10"/>
      <c r="F54" s="10"/>
      <c r="G54" s="10"/>
      <c r="H54" s="10"/>
      <c r="I54" s="10"/>
      <c r="J54" s="10"/>
      <c r="K54" s="10"/>
      <c r="L54" s="10"/>
      <c r="M54" s="10"/>
      <c r="N54" s="10"/>
      <c r="O54" s="4">
        <f t="shared" si="44"/>
        <v>0</v>
      </c>
      <c r="Q54" s="7" t="s">
        <v>194</v>
      </c>
      <c r="T54" s="7" t="s">
        <v>87</v>
      </c>
      <c r="U54" s="7">
        <v>7090</v>
      </c>
      <c r="AA54" s="7" t="s">
        <v>190</v>
      </c>
      <c r="AB54" s="7" t="str">
        <f t="shared" si="41"/>
        <v>7012-000000</v>
      </c>
      <c r="AC54" s="7">
        <v>703</v>
      </c>
      <c r="AD54" s="7" t="str">
        <f t="shared" si="42"/>
        <v>043</v>
      </c>
      <c r="AG54" s="7">
        <v>110</v>
      </c>
      <c r="AH54" s="7" t="str">
        <f>Summary!$B$2</f>
        <v>USD</v>
      </c>
      <c r="AI54" s="7">
        <f t="shared" si="45"/>
        <v>0</v>
      </c>
      <c r="AJ54" s="7">
        <f t="shared" si="46"/>
        <v>0</v>
      </c>
      <c r="AK54" s="7">
        <f t="shared" si="47"/>
        <v>0</v>
      </c>
      <c r="AL54" s="7">
        <f t="shared" si="48"/>
        <v>0</v>
      </c>
      <c r="AM54" s="7">
        <f t="shared" si="49"/>
        <v>0</v>
      </c>
      <c r="AN54" s="7">
        <f t="shared" si="50"/>
        <v>0</v>
      </c>
      <c r="AO54" s="7">
        <f t="shared" si="51"/>
        <v>0</v>
      </c>
      <c r="AP54" s="7">
        <f t="shared" si="52"/>
        <v>0</v>
      </c>
      <c r="AQ54" s="7">
        <f t="shared" si="53"/>
        <v>0</v>
      </c>
      <c r="AR54" s="7">
        <f t="shared" si="54"/>
        <v>0</v>
      </c>
      <c r="AS54" s="7">
        <f t="shared" si="55"/>
        <v>0</v>
      </c>
      <c r="AT54" s="7">
        <f t="shared" si="56"/>
        <v>0</v>
      </c>
    </row>
    <row r="55" spans="1:46" ht="20.25" x14ac:dyDescent="0.3">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4"/>
        <v>0</v>
      </c>
      <c r="T55" s="7" t="s">
        <v>93</v>
      </c>
      <c r="AA55" s="7" t="s">
        <v>190</v>
      </c>
      <c r="AB55" s="7" t="str">
        <f t="shared" si="41"/>
        <v>7014-000000</v>
      </c>
      <c r="AC55" s="7">
        <v>703</v>
      </c>
      <c r="AD55" s="7" t="str">
        <f t="shared" si="42"/>
        <v>043</v>
      </c>
      <c r="AG55" s="7">
        <v>110</v>
      </c>
      <c r="AH55" s="7" t="str">
        <f>Summary!$B$2</f>
        <v>USD</v>
      </c>
      <c r="AI55" s="7">
        <f t="shared" si="45"/>
        <v>0</v>
      </c>
      <c r="AJ55" s="7">
        <f t="shared" si="46"/>
        <v>0</v>
      </c>
      <c r="AK55" s="7">
        <f t="shared" si="47"/>
        <v>0</v>
      </c>
      <c r="AL55" s="7">
        <f t="shared" si="48"/>
        <v>0</v>
      </c>
      <c r="AM55" s="7">
        <f t="shared" si="49"/>
        <v>0</v>
      </c>
      <c r="AN55" s="7">
        <f t="shared" si="50"/>
        <v>0</v>
      </c>
      <c r="AO55" s="7">
        <f t="shared" si="51"/>
        <v>0</v>
      </c>
      <c r="AP55" s="7">
        <f t="shared" si="52"/>
        <v>0</v>
      </c>
      <c r="AQ55" s="7">
        <f t="shared" si="53"/>
        <v>0</v>
      </c>
      <c r="AR55" s="7">
        <f t="shared" si="54"/>
        <v>0</v>
      </c>
      <c r="AS55" s="7">
        <f t="shared" si="55"/>
        <v>0</v>
      </c>
      <c r="AT55" s="7">
        <f t="shared" si="56"/>
        <v>0</v>
      </c>
    </row>
    <row r="56" spans="1:46" ht="20.25" x14ac:dyDescent="0.3">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4"/>
        <v>0</v>
      </c>
      <c r="T56" s="7" t="s">
        <v>95</v>
      </c>
      <c r="AA56" s="7" t="s">
        <v>190</v>
      </c>
      <c r="AB56" s="7" t="str">
        <f t="shared" si="41"/>
        <v/>
      </c>
      <c r="AC56" s="7">
        <v>703</v>
      </c>
      <c r="AD56" s="7" t="str">
        <f t="shared" si="42"/>
        <v>043</v>
      </c>
      <c r="AG56" s="7">
        <v>110</v>
      </c>
      <c r="AH56" s="7" t="str">
        <f>Summary!$B$2</f>
        <v>USD</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3">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4"/>
        <v>0</v>
      </c>
      <c r="T57" s="7" t="s">
        <v>97</v>
      </c>
      <c r="AA57" s="7" t="s">
        <v>190</v>
      </c>
      <c r="AB57" s="7" t="str">
        <f t="shared" si="41"/>
        <v/>
      </c>
      <c r="AC57" s="7">
        <v>703</v>
      </c>
      <c r="AD57" s="7" t="str">
        <f t="shared" si="42"/>
        <v>043</v>
      </c>
      <c r="AG57" s="7">
        <v>110</v>
      </c>
      <c r="AH57" s="7" t="str">
        <f>Summary!$B$2</f>
        <v>USD</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25" x14ac:dyDescent="0.3">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4"/>
        <v>0</v>
      </c>
      <c r="T58" s="7">
        <f>'Chart of Accounts'!I39</f>
        <v>0</v>
      </c>
      <c r="AA58" s="7" t="s">
        <v>190</v>
      </c>
      <c r="AB58" s="7" t="str">
        <f t="shared" si="41"/>
        <v/>
      </c>
      <c r="AC58" s="7">
        <v>703</v>
      </c>
      <c r="AD58" s="7" t="str">
        <f t="shared" si="42"/>
        <v>043</v>
      </c>
      <c r="AG58" s="7">
        <v>110</v>
      </c>
      <c r="AH58" s="7" t="str">
        <f>Summary!$B$2</f>
        <v>USD</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25" x14ac:dyDescent="0.3">
      <c r="A59" s="61" t="s">
        <v>340</v>
      </c>
      <c r="B59" s="62"/>
      <c r="C59" s="64">
        <f t="shared" ref="C59:O59" si="57">SUM(C51:C58)</f>
        <v>0</v>
      </c>
      <c r="D59" s="64">
        <f t="shared" si="57"/>
        <v>0</v>
      </c>
      <c r="E59" s="64">
        <f t="shared" si="57"/>
        <v>0</v>
      </c>
      <c r="F59" s="64">
        <f t="shared" si="57"/>
        <v>0</v>
      </c>
      <c r="G59" s="64">
        <f t="shared" si="57"/>
        <v>0</v>
      </c>
      <c r="H59" s="64">
        <f t="shared" si="57"/>
        <v>0</v>
      </c>
      <c r="I59" s="64">
        <f t="shared" si="57"/>
        <v>0</v>
      </c>
      <c r="J59" s="64">
        <f t="shared" si="57"/>
        <v>0</v>
      </c>
      <c r="K59" s="64">
        <f t="shared" si="57"/>
        <v>0</v>
      </c>
      <c r="L59" s="64">
        <f t="shared" si="57"/>
        <v>0</v>
      </c>
      <c r="M59" s="64">
        <f t="shared" si="57"/>
        <v>0</v>
      </c>
      <c r="N59" s="64">
        <f t="shared" si="57"/>
        <v>0</v>
      </c>
      <c r="O59" s="64">
        <f t="shared" si="57"/>
        <v>0</v>
      </c>
      <c r="T59" s="7">
        <f>'Chart of Accounts'!I40</f>
        <v>0</v>
      </c>
      <c r="AA59" s="7" t="s">
        <v>190</v>
      </c>
      <c r="AB59" s="7" t="str">
        <f t="shared" si="41"/>
        <v/>
      </c>
      <c r="AC59" s="7">
        <v>703</v>
      </c>
      <c r="AD59" s="7" t="str">
        <f t="shared" si="42"/>
        <v>043</v>
      </c>
      <c r="AG59" s="7">
        <v>110</v>
      </c>
      <c r="AH59" s="7" t="str">
        <f>Summary!$B$2</f>
        <v>USD</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25" x14ac:dyDescent="0.3">
      <c r="A60" s="11"/>
      <c r="B60" s="62"/>
      <c r="C60" s="4"/>
      <c r="D60" s="4"/>
      <c r="E60" s="4"/>
      <c r="F60" s="4"/>
      <c r="G60" s="4"/>
      <c r="H60" s="4"/>
      <c r="I60" s="4"/>
      <c r="J60" s="4"/>
      <c r="K60" s="4"/>
      <c r="L60" s="4"/>
      <c r="M60" s="4"/>
      <c r="N60" s="4"/>
      <c r="O60" s="4"/>
      <c r="T60" s="7">
        <f>'Chart of Accounts'!I41</f>
        <v>0</v>
      </c>
    </row>
    <row r="61" spans="1:46" ht="20.25" x14ac:dyDescent="0.3">
      <c r="A61" s="61" t="s">
        <v>128</v>
      </c>
      <c r="B61" s="62"/>
      <c r="C61" s="4"/>
      <c r="D61" s="4"/>
      <c r="E61" s="4"/>
      <c r="F61" s="4"/>
      <c r="G61" s="4"/>
      <c r="H61" s="4"/>
      <c r="I61" s="4"/>
      <c r="J61" s="4"/>
      <c r="K61" s="4"/>
      <c r="L61" s="4"/>
      <c r="M61" s="4"/>
      <c r="N61" s="4"/>
      <c r="O61" s="4"/>
      <c r="T61" s="7">
        <f>'Chart of Accounts'!I42</f>
        <v>0</v>
      </c>
    </row>
    <row r="62" spans="1:46" ht="20.25" x14ac:dyDescent="0.3">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7">
        <f>'Chart of Accounts'!I43</f>
        <v>0</v>
      </c>
    </row>
    <row r="63" spans="1:46" ht="36" x14ac:dyDescent="0.3">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7">
        <f>'Chart of Accounts'!I44</f>
        <v>0</v>
      </c>
      <c r="AA63" s="7" t="s">
        <v>190</v>
      </c>
      <c r="AB63" s="7" t="str">
        <f t="shared" ref="AB63:AB68" si="59">IF(A62="","",A62&amp;"-000000")</f>
        <v>7006-000000</v>
      </c>
      <c r="AC63" s="7">
        <v>704</v>
      </c>
      <c r="AD63" s="7" t="str">
        <f t="shared" ref="AD63:AD68" si="60">IF(LEN($O$1)=3,$O$1,IF(LEN($O$1)=2,0&amp;$O$1,IF(LEN($O$1)=1,0&amp;0&amp;$O$1,"ERROR")))</f>
        <v>043</v>
      </c>
      <c r="AG63" s="7">
        <v>110</v>
      </c>
      <c r="AH63" s="7" t="str">
        <f>Summary!$B$2</f>
        <v>USD</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25" x14ac:dyDescent="0.3">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8"/>
        <v>0</v>
      </c>
      <c r="T64" s="7">
        <f>'Chart of Accounts'!I46</f>
        <v>0</v>
      </c>
      <c r="AA64" s="7" t="s">
        <v>190</v>
      </c>
      <c r="AB64" s="7" t="str">
        <f t="shared" si="59"/>
        <v>7010-000000</v>
      </c>
      <c r="AC64" s="7">
        <v>704</v>
      </c>
      <c r="AD64" s="7" t="str">
        <f t="shared" si="60"/>
        <v>043</v>
      </c>
      <c r="AG64" s="7">
        <v>110</v>
      </c>
      <c r="AH64" s="7" t="str">
        <f>Summary!$B$2</f>
        <v>USD</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25" x14ac:dyDescent="0.3">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8"/>
        <v>0</v>
      </c>
      <c r="T65" s="7">
        <f>'Chart of Accounts'!I47</f>
        <v>0</v>
      </c>
      <c r="AA65" s="7" t="s">
        <v>190</v>
      </c>
      <c r="AB65" s="7" t="str">
        <f t="shared" si="59"/>
        <v/>
      </c>
      <c r="AC65" s="7">
        <v>704</v>
      </c>
      <c r="AD65" s="7" t="str">
        <f t="shared" si="60"/>
        <v>043</v>
      </c>
      <c r="AG65" s="7">
        <v>110</v>
      </c>
      <c r="AH65" s="7" t="str">
        <f>Summary!$B$2</f>
        <v>USD</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25" x14ac:dyDescent="0.3">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8"/>
        <v>0</v>
      </c>
      <c r="T66" s="7">
        <f>'Chart of Accounts'!I48</f>
        <v>0</v>
      </c>
      <c r="AA66" s="7" t="s">
        <v>190</v>
      </c>
      <c r="AB66" s="7" t="str">
        <f t="shared" si="59"/>
        <v/>
      </c>
      <c r="AC66" s="7">
        <v>704</v>
      </c>
      <c r="AD66" s="7" t="str">
        <f t="shared" si="60"/>
        <v>043</v>
      </c>
      <c r="AG66" s="7">
        <v>110</v>
      </c>
      <c r="AH66" s="7" t="str">
        <f>Summary!$B$2</f>
        <v>USD</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25" x14ac:dyDescent="0.3">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8"/>
        <v>0</v>
      </c>
      <c r="T67" s="7">
        <f>'Chart of Accounts'!I49</f>
        <v>0</v>
      </c>
      <c r="AA67" s="7" t="s">
        <v>190</v>
      </c>
      <c r="AB67" s="7" t="str">
        <f t="shared" si="59"/>
        <v/>
      </c>
      <c r="AC67" s="7">
        <v>704</v>
      </c>
      <c r="AD67" s="7" t="str">
        <f t="shared" si="60"/>
        <v>043</v>
      </c>
      <c r="AG67" s="7">
        <v>110</v>
      </c>
      <c r="AH67" s="7" t="str">
        <f>Summary!$B$2</f>
        <v>USD</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25" x14ac:dyDescent="0.3">
      <c r="A68" s="61" t="s">
        <v>341</v>
      </c>
      <c r="B68" s="62"/>
      <c r="C68" s="64">
        <f t="shared" ref="C68:O68" si="74">SUM(C62:C67)</f>
        <v>0</v>
      </c>
      <c r="D68" s="64">
        <f t="shared" si="74"/>
        <v>0</v>
      </c>
      <c r="E68" s="64">
        <f t="shared" si="74"/>
        <v>0</v>
      </c>
      <c r="F68" s="64">
        <f t="shared" si="74"/>
        <v>0</v>
      </c>
      <c r="G68" s="64">
        <f t="shared" si="74"/>
        <v>0</v>
      </c>
      <c r="H68" s="64">
        <f t="shared" si="74"/>
        <v>0</v>
      </c>
      <c r="I68" s="64">
        <f t="shared" si="74"/>
        <v>0</v>
      </c>
      <c r="J68" s="64">
        <f t="shared" si="74"/>
        <v>0</v>
      </c>
      <c r="K68" s="64">
        <f t="shared" si="74"/>
        <v>0</v>
      </c>
      <c r="L68" s="64">
        <f t="shared" si="74"/>
        <v>0</v>
      </c>
      <c r="M68" s="64">
        <f t="shared" si="74"/>
        <v>0</v>
      </c>
      <c r="N68" s="64">
        <f t="shared" si="74"/>
        <v>0</v>
      </c>
      <c r="O68" s="64">
        <f t="shared" si="74"/>
        <v>0</v>
      </c>
      <c r="T68" s="7">
        <f>'Chart of Accounts'!I50</f>
        <v>0</v>
      </c>
      <c r="AA68" s="7" t="s">
        <v>190</v>
      </c>
      <c r="AB68" s="7" t="str">
        <f t="shared" si="59"/>
        <v/>
      </c>
      <c r="AC68" s="7">
        <v>704</v>
      </c>
      <c r="AD68" s="7" t="str">
        <f t="shared" si="60"/>
        <v>043</v>
      </c>
      <c r="AG68" s="7">
        <v>110</v>
      </c>
      <c r="AH68" s="7" t="str">
        <f>Summary!$B$2</f>
        <v>USD</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25" x14ac:dyDescent="0.3">
      <c r="A69" s="11"/>
      <c r="B69" s="62"/>
      <c r="C69" s="65"/>
      <c r="D69" s="65"/>
      <c r="E69" s="65"/>
      <c r="F69" s="65"/>
      <c r="G69" s="65"/>
      <c r="H69" s="65"/>
      <c r="I69" s="65"/>
      <c r="J69" s="65"/>
      <c r="K69" s="65"/>
      <c r="L69" s="65"/>
      <c r="M69" s="65"/>
      <c r="N69" s="65"/>
      <c r="O69" s="65"/>
      <c r="T69" s="7">
        <f>'Chart of Accounts'!I52</f>
        <v>0</v>
      </c>
    </row>
    <row r="70" spans="1:46" ht="20.25" x14ac:dyDescent="0.3">
      <c r="A70" s="61" t="s">
        <v>323</v>
      </c>
      <c r="B70" s="62"/>
      <c r="C70" s="4"/>
      <c r="D70" s="4"/>
      <c r="E70" s="4"/>
      <c r="F70" s="4"/>
      <c r="G70" s="4"/>
      <c r="H70" s="4"/>
      <c r="I70" s="4"/>
      <c r="J70" s="4"/>
      <c r="K70" s="4"/>
      <c r="L70" s="4"/>
      <c r="M70" s="4"/>
      <c r="N70" s="4"/>
      <c r="O70" s="4"/>
    </row>
    <row r="71" spans="1:46" ht="20.25" x14ac:dyDescent="0.3">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75">SUM(C71:N71)</f>
        <v>0</v>
      </c>
    </row>
    <row r="72" spans="1:46" ht="20.25" x14ac:dyDescent="0.3">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5" si="76">IF(A71="","",A71&amp;"-000000")</f>
        <v>7004-000000</v>
      </c>
      <c r="AC72" s="7">
        <v>706</v>
      </c>
      <c r="AD72" s="7" t="str">
        <f t="shared" ref="AD72:AD79" si="77">IF(LEN($O$1)=3,$O$1,IF(LEN($O$1)=2,0&amp;$O$1,IF(LEN($O$1)=1,0&amp;0&amp;$O$1,"ERROR")))</f>
        <v>043</v>
      </c>
      <c r="AG72" s="7">
        <v>110</v>
      </c>
      <c r="AH72" s="7" t="str">
        <f>Summary!$B$2</f>
        <v>USD</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6" x14ac:dyDescent="0.3">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043</v>
      </c>
      <c r="AG73" s="7">
        <v>110</v>
      </c>
      <c r="AH73" s="7" t="str">
        <f>Summary!$B$2</f>
        <v>USD</v>
      </c>
      <c r="AI73" s="7">
        <f t="shared" ref="AI73:AI75" si="90">IF(C72="",0,C72)</f>
        <v>0</v>
      </c>
      <c r="AJ73" s="7">
        <f t="shared" ref="AJ73:AJ75" si="91">IF(D72="",0,D72)</f>
        <v>0</v>
      </c>
      <c r="AK73" s="7">
        <f t="shared" ref="AK73:AK75" si="92">IF(E72="",0,E72)</f>
        <v>0</v>
      </c>
      <c r="AL73" s="7">
        <f t="shared" ref="AL73:AL75" si="93">IF(F72="",0,F72)</f>
        <v>0</v>
      </c>
      <c r="AM73" s="7">
        <f t="shared" ref="AM73:AM75" si="94">IF(G72="",0,G72)</f>
        <v>0</v>
      </c>
      <c r="AN73" s="7">
        <f t="shared" ref="AN73:AN75" si="95">IF(H72="",0,H72)</f>
        <v>0</v>
      </c>
      <c r="AO73" s="7">
        <f t="shared" ref="AO73:AO75" si="96">IF(I72="",0,I72)</f>
        <v>0</v>
      </c>
      <c r="AP73" s="7">
        <f t="shared" ref="AP73:AP75" si="97">IF(J72="",0,J72)</f>
        <v>0</v>
      </c>
      <c r="AQ73" s="7">
        <f t="shared" ref="AQ73:AQ75" si="98">IF(K72="",0,K72)</f>
        <v>0</v>
      </c>
      <c r="AR73" s="7">
        <f t="shared" ref="AR73:AR75" si="99">IF(L72="",0,L72)</f>
        <v>0</v>
      </c>
      <c r="AS73" s="7">
        <f t="shared" ref="AS73:AS75" si="100">IF(M72="",0,M72)</f>
        <v>0</v>
      </c>
      <c r="AT73" s="7">
        <f t="shared" ref="AT73:AT75" si="101">IF(N72="",0,N72)</f>
        <v>0</v>
      </c>
    </row>
    <row r="74" spans="1:46" ht="20.25" x14ac:dyDescent="0.3">
      <c r="A74" s="11">
        <v>7082</v>
      </c>
      <c r="B74" s="62" t="str">
        <f>IF(ISTEXT("ET-"&amp;VLOOKUP(A74,'Chart of Accounts'!$B$5:$C$50,2,FALSE)),"ET-"&amp;VLOOKUP(A74,'Chart of Accounts'!$B$5:$C$50,2,FALSE),"")</f>
        <v>ET-Incentives</v>
      </c>
      <c r="C74" s="10"/>
      <c r="D74" s="10">
        <v>100</v>
      </c>
      <c r="E74" s="10">
        <v>100</v>
      </c>
      <c r="F74" s="10">
        <v>100</v>
      </c>
      <c r="G74" s="10"/>
      <c r="H74" s="10"/>
      <c r="I74" s="10">
        <v>458</v>
      </c>
      <c r="J74" s="10">
        <v>458</v>
      </c>
      <c r="K74" s="10">
        <v>458</v>
      </c>
      <c r="L74" s="10">
        <v>458</v>
      </c>
      <c r="M74" s="10">
        <v>648</v>
      </c>
      <c r="N74" s="10">
        <v>648</v>
      </c>
      <c r="O74" s="4">
        <f t="shared" si="75"/>
        <v>3428</v>
      </c>
      <c r="AA74" s="7" t="s">
        <v>190</v>
      </c>
      <c r="AB74" s="7" t="str">
        <f t="shared" si="76"/>
        <v>7010-000000</v>
      </c>
      <c r="AC74" s="7">
        <v>706</v>
      </c>
      <c r="AD74" s="7" t="str">
        <f t="shared" si="77"/>
        <v>043</v>
      </c>
      <c r="AG74" s="7">
        <v>110</v>
      </c>
      <c r="AH74" s="7" t="str">
        <f>Summary!$B$2</f>
        <v>USD</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25" x14ac:dyDescent="0.3">
      <c r="A75" s="19"/>
      <c r="B75" s="62" t="str">
        <f>IF(ISTEXT("ET-"&amp;VLOOKUP(A75,'Chart of Accounts'!$B$5:$C$54,2,FALSE)),"ET-"&amp;VLOOKUP(A75,'Chart of Accounts'!$B$5:$C$54,2,FALSE),"")</f>
        <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043</v>
      </c>
      <c r="AG75" s="7">
        <v>110</v>
      </c>
      <c r="AH75" s="7" t="str">
        <f>Summary!$B$2</f>
        <v>USD</v>
      </c>
      <c r="AI75" s="7">
        <f t="shared" si="90"/>
        <v>0</v>
      </c>
      <c r="AJ75" s="7">
        <f t="shared" si="91"/>
        <v>100</v>
      </c>
      <c r="AK75" s="7">
        <f t="shared" si="92"/>
        <v>100</v>
      </c>
      <c r="AL75" s="7">
        <f t="shared" si="93"/>
        <v>100</v>
      </c>
      <c r="AM75" s="7">
        <f t="shared" si="94"/>
        <v>0</v>
      </c>
      <c r="AN75" s="7">
        <f t="shared" si="95"/>
        <v>0</v>
      </c>
      <c r="AO75" s="7">
        <f t="shared" si="96"/>
        <v>458</v>
      </c>
      <c r="AP75" s="7">
        <f t="shared" si="97"/>
        <v>458</v>
      </c>
      <c r="AQ75" s="7">
        <f t="shared" si="98"/>
        <v>458</v>
      </c>
      <c r="AR75" s="7">
        <f t="shared" si="99"/>
        <v>458</v>
      </c>
      <c r="AS75" s="7">
        <f t="shared" si="100"/>
        <v>648</v>
      </c>
      <c r="AT75" s="7">
        <f t="shared" si="101"/>
        <v>648</v>
      </c>
    </row>
    <row r="76" spans="1:46" ht="20.25" x14ac:dyDescent="0.3">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IF(A75="","",A75&amp;"-000000")</f>
        <v/>
      </c>
      <c r="AC76" s="7">
        <v>706</v>
      </c>
      <c r="AD76" s="7" t="str">
        <f t="shared" si="77"/>
        <v>043</v>
      </c>
      <c r="AG76" s="7">
        <v>110</v>
      </c>
      <c r="AH76" s="7" t="str">
        <f>Summary!$B$2</f>
        <v>USD</v>
      </c>
      <c r="AI76" s="7">
        <f t="shared" ref="AI76:AT79" si="102">IF(C75="",0,C75)</f>
        <v>0</v>
      </c>
      <c r="AJ76" s="7">
        <f t="shared" si="102"/>
        <v>0</v>
      </c>
      <c r="AK76" s="7">
        <f t="shared" si="102"/>
        <v>0</v>
      </c>
      <c r="AL76" s="7">
        <f t="shared" si="102"/>
        <v>0</v>
      </c>
      <c r="AM76" s="7">
        <f t="shared" si="102"/>
        <v>0</v>
      </c>
      <c r="AN76" s="7">
        <f t="shared" si="102"/>
        <v>0</v>
      </c>
      <c r="AO76" s="7">
        <f t="shared" si="102"/>
        <v>0</v>
      </c>
      <c r="AP76" s="7">
        <f t="shared" si="102"/>
        <v>0</v>
      </c>
      <c r="AQ76" s="7">
        <f t="shared" si="102"/>
        <v>0</v>
      </c>
      <c r="AR76" s="7">
        <f t="shared" si="102"/>
        <v>0</v>
      </c>
      <c r="AS76" s="7">
        <f t="shared" si="102"/>
        <v>0</v>
      </c>
      <c r="AT76" s="7">
        <f t="shared" si="102"/>
        <v>0</v>
      </c>
    </row>
    <row r="77" spans="1:46" ht="20.25" x14ac:dyDescent="0.3">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IF(A76="","",A76&amp;"-000000")</f>
        <v/>
      </c>
      <c r="AC77" s="7">
        <v>706</v>
      </c>
      <c r="AD77" s="7" t="str">
        <f t="shared" si="77"/>
        <v>043</v>
      </c>
      <c r="AG77" s="7">
        <v>110</v>
      </c>
      <c r="AH77" s="7" t="str">
        <f>Summary!$B$2</f>
        <v>USD</v>
      </c>
      <c r="AI77" s="7">
        <f t="shared" si="102"/>
        <v>0</v>
      </c>
      <c r="AJ77" s="7">
        <f t="shared" si="102"/>
        <v>0</v>
      </c>
      <c r="AK77" s="7">
        <f t="shared" si="102"/>
        <v>0</v>
      </c>
      <c r="AL77" s="7">
        <f t="shared" si="102"/>
        <v>0</v>
      </c>
      <c r="AM77" s="7">
        <f t="shared" si="102"/>
        <v>0</v>
      </c>
      <c r="AN77" s="7">
        <f t="shared" si="102"/>
        <v>0</v>
      </c>
      <c r="AO77" s="7">
        <f t="shared" si="102"/>
        <v>0</v>
      </c>
      <c r="AP77" s="7">
        <f t="shared" si="102"/>
        <v>0</v>
      </c>
      <c r="AQ77" s="7">
        <f t="shared" si="102"/>
        <v>0</v>
      </c>
      <c r="AR77" s="7">
        <f t="shared" si="102"/>
        <v>0</v>
      </c>
      <c r="AS77" s="7">
        <f t="shared" si="102"/>
        <v>0</v>
      </c>
      <c r="AT77" s="7">
        <f t="shared" si="102"/>
        <v>0</v>
      </c>
    </row>
    <row r="78" spans="1:46" ht="20.25" x14ac:dyDescent="0.3">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IF(A77="","",A77&amp;"-000000")</f>
        <v/>
      </c>
      <c r="AC78" s="7">
        <v>706</v>
      </c>
      <c r="AD78" s="7" t="str">
        <f t="shared" si="77"/>
        <v>043</v>
      </c>
      <c r="AG78" s="7">
        <v>110</v>
      </c>
      <c r="AH78" s="7" t="str">
        <f>Summary!$B$2</f>
        <v>USD</v>
      </c>
      <c r="AI78" s="7">
        <f t="shared" si="102"/>
        <v>0</v>
      </c>
      <c r="AJ78" s="7">
        <f t="shared" si="102"/>
        <v>0</v>
      </c>
      <c r="AK78" s="7">
        <f t="shared" si="102"/>
        <v>0</v>
      </c>
      <c r="AL78" s="7">
        <f t="shared" si="102"/>
        <v>0</v>
      </c>
      <c r="AM78" s="7">
        <f t="shared" si="102"/>
        <v>0</v>
      </c>
      <c r="AN78" s="7">
        <f t="shared" si="102"/>
        <v>0</v>
      </c>
      <c r="AO78" s="7">
        <f t="shared" si="102"/>
        <v>0</v>
      </c>
      <c r="AP78" s="7">
        <f t="shared" si="102"/>
        <v>0</v>
      </c>
      <c r="AQ78" s="7">
        <f t="shared" si="102"/>
        <v>0</v>
      </c>
      <c r="AR78" s="7">
        <f t="shared" si="102"/>
        <v>0</v>
      </c>
      <c r="AS78" s="7">
        <f t="shared" si="102"/>
        <v>0</v>
      </c>
      <c r="AT78" s="7">
        <f t="shared" si="102"/>
        <v>0</v>
      </c>
    </row>
    <row r="79" spans="1:46" ht="20.25" x14ac:dyDescent="0.3">
      <c r="A79" s="61" t="s">
        <v>342</v>
      </c>
      <c r="B79" s="11"/>
      <c r="C79" s="64">
        <f t="shared" ref="C79:O79" si="103">SUM(C71:C78)</f>
        <v>0</v>
      </c>
      <c r="D79" s="64">
        <f t="shared" si="103"/>
        <v>100</v>
      </c>
      <c r="E79" s="64">
        <f t="shared" si="103"/>
        <v>100</v>
      </c>
      <c r="F79" s="64">
        <f t="shared" si="103"/>
        <v>100</v>
      </c>
      <c r="G79" s="64">
        <f t="shared" si="103"/>
        <v>0</v>
      </c>
      <c r="H79" s="64">
        <f t="shared" si="103"/>
        <v>0</v>
      </c>
      <c r="I79" s="64">
        <f t="shared" si="103"/>
        <v>458</v>
      </c>
      <c r="J79" s="64">
        <f t="shared" si="103"/>
        <v>458</v>
      </c>
      <c r="K79" s="64">
        <f t="shared" si="103"/>
        <v>458</v>
      </c>
      <c r="L79" s="64">
        <f t="shared" si="103"/>
        <v>458</v>
      </c>
      <c r="M79" s="64">
        <f t="shared" si="103"/>
        <v>648</v>
      </c>
      <c r="N79" s="64">
        <f t="shared" si="103"/>
        <v>648</v>
      </c>
      <c r="O79" s="64">
        <f t="shared" si="103"/>
        <v>3428</v>
      </c>
      <c r="AA79" s="7" t="s">
        <v>190</v>
      </c>
      <c r="AB79" s="7" t="str">
        <f>IF(A78="","",A78&amp;"-000000")</f>
        <v/>
      </c>
      <c r="AC79" s="7">
        <v>706</v>
      </c>
      <c r="AD79" s="7" t="str">
        <f t="shared" si="77"/>
        <v>043</v>
      </c>
      <c r="AG79" s="7">
        <v>110</v>
      </c>
      <c r="AH79" s="7" t="str">
        <f>Summary!$B$2</f>
        <v>USD</v>
      </c>
      <c r="AI79" s="7">
        <f t="shared" si="102"/>
        <v>0</v>
      </c>
      <c r="AJ79" s="7">
        <f t="shared" si="102"/>
        <v>0</v>
      </c>
      <c r="AK79" s="7">
        <f t="shared" si="102"/>
        <v>0</v>
      </c>
      <c r="AL79" s="7">
        <f t="shared" si="102"/>
        <v>0</v>
      </c>
      <c r="AM79" s="7">
        <f t="shared" si="102"/>
        <v>0</v>
      </c>
      <c r="AN79" s="7">
        <f t="shared" si="102"/>
        <v>0</v>
      </c>
      <c r="AO79" s="7">
        <f t="shared" si="102"/>
        <v>0</v>
      </c>
      <c r="AP79" s="7">
        <f t="shared" si="102"/>
        <v>0</v>
      </c>
      <c r="AQ79" s="7">
        <f t="shared" si="102"/>
        <v>0</v>
      </c>
      <c r="AR79" s="7">
        <f t="shared" si="102"/>
        <v>0</v>
      </c>
      <c r="AS79" s="7">
        <f t="shared" si="102"/>
        <v>0</v>
      </c>
      <c r="AT79" s="7">
        <f t="shared" si="102"/>
        <v>0</v>
      </c>
    </row>
    <row r="80" spans="1:46" ht="20.25" x14ac:dyDescent="0.3">
      <c r="A80" s="11"/>
      <c r="B80" s="62"/>
      <c r="C80" s="65"/>
      <c r="D80" s="65"/>
      <c r="E80" s="65"/>
      <c r="F80" s="65"/>
      <c r="G80" s="65"/>
      <c r="H80" s="65"/>
      <c r="I80" s="65"/>
      <c r="J80" s="65"/>
      <c r="K80" s="65"/>
      <c r="L80" s="65"/>
      <c r="M80" s="65"/>
      <c r="N80" s="65"/>
      <c r="O80" s="65"/>
    </row>
    <row r="81" spans="1:46" ht="20.25" x14ac:dyDescent="0.3">
      <c r="A81" s="61" t="s">
        <v>343</v>
      </c>
      <c r="B81" s="62"/>
      <c r="C81" s="4"/>
      <c r="D81" s="4"/>
      <c r="E81" s="4"/>
      <c r="F81" s="4"/>
      <c r="G81" s="4"/>
      <c r="H81" s="4"/>
      <c r="I81" s="4"/>
      <c r="J81" s="4"/>
      <c r="K81" s="4"/>
      <c r="L81" s="4"/>
      <c r="M81" s="4"/>
      <c r="N81" s="4"/>
      <c r="O81" s="4"/>
    </row>
    <row r="82" spans="1:46" ht="20.25" x14ac:dyDescent="0.3">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c r="O82" s="4">
        <f t="shared" ref="O82:O89" si="104">SUM(C82:N82)</f>
        <v>0</v>
      </c>
    </row>
    <row r="83" spans="1:46" ht="20.25" x14ac:dyDescent="0.3">
      <c r="A83" s="11">
        <v>7006</v>
      </c>
      <c r="B83" s="62" t="str">
        <f>IF(ISTEXT("ET-"&amp;VLOOKUP(A83,'Chart of Accounts'!$B$5:$C$50,2,FALSE)),"ET-"&amp;VLOOKUP(A83,'Chart of Accounts'!$B$5:$C$50,2,FALSE),"")</f>
        <v>ET-Educational Materials</v>
      </c>
      <c r="C83" s="10"/>
      <c r="D83" s="10"/>
      <c r="E83" s="10"/>
      <c r="F83" s="10"/>
      <c r="G83" s="10"/>
      <c r="H83" s="10">
        <v>458</v>
      </c>
      <c r="I83" s="10"/>
      <c r="J83" s="10"/>
      <c r="K83" s="10"/>
      <c r="L83" s="10"/>
      <c r="M83" s="10"/>
      <c r="N83" s="10"/>
      <c r="O83" s="4">
        <f t="shared" si="104"/>
        <v>458</v>
      </c>
      <c r="AA83" s="7" t="s">
        <v>190</v>
      </c>
      <c r="AB83" s="7" t="str">
        <f>IF(A82="","",A82&amp;"-000000")</f>
        <v>7004-000000</v>
      </c>
      <c r="AC83" s="7">
        <v>705</v>
      </c>
      <c r="AD83" s="7" t="str">
        <f t="shared" ref="AD83:AD90" si="105">IF(LEN($O$1)=3,$O$1,IF(LEN($O$1)=2,0&amp;$O$1,IF(LEN($O$1)=1,0&amp;0&amp;$O$1,"ERROR")))</f>
        <v>043</v>
      </c>
      <c r="AG83" s="7">
        <v>110</v>
      </c>
      <c r="AH83" s="7" t="str">
        <f>Summary!$B$2</f>
        <v>USD</v>
      </c>
      <c r="AI83" s="7">
        <f t="shared" ref="AI83:AT83" si="106">IF(C82="",0,C82)</f>
        <v>0</v>
      </c>
      <c r="AJ83" s="7">
        <f t="shared" si="106"/>
        <v>0</v>
      </c>
      <c r="AK83" s="7">
        <f t="shared" si="106"/>
        <v>0</v>
      </c>
      <c r="AL83" s="7">
        <f t="shared" si="106"/>
        <v>0</v>
      </c>
      <c r="AM83" s="7">
        <f t="shared" si="106"/>
        <v>0</v>
      </c>
      <c r="AN83" s="7">
        <f t="shared" si="106"/>
        <v>0</v>
      </c>
      <c r="AO83" s="7">
        <f t="shared" si="106"/>
        <v>0</v>
      </c>
      <c r="AP83" s="7">
        <f t="shared" si="106"/>
        <v>0</v>
      </c>
      <c r="AQ83" s="7">
        <f t="shared" si="106"/>
        <v>0</v>
      </c>
      <c r="AR83" s="7">
        <f t="shared" si="106"/>
        <v>0</v>
      </c>
      <c r="AS83" s="7">
        <f t="shared" si="106"/>
        <v>0</v>
      </c>
      <c r="AT83" s="7">
        <f t="shared" si="106"/>
        <v>0</v>
      </c>
    </row>
    <row r="84" spans="1:46" ht="36" x14ac:dyDescent="0.3">
      <c r="A84" s="11">
        <v>7010</v>
      </c>
      <c r="B84" s="62" t="str">
        <f>IF(ISTEXT("ET-"&amp;VLOOKUP(A84,'Chart of Accounts'!$B$5:$C$50,2,FALSE)),"ET-"&amp;VLOOKUP(A84,'Chart of Accounts'!$B$5:$C$50,2,FALSE),"")</f>
        <v>ET-Awards Expense (Trophies, Plaques, Ribbons &amp; Certificates)</v>
      </c>
      <c r="C84" s="10"/>
      <c r="D84" s="10"/>
      <c r="E84" s="10"/>
      <c r="F84" s="10"/>
      <c r="G84" s="10">
        <v>100</v>
      </c>
      <c r="H84" s="10"/>
      <c r="I84" s="10"/>
      <c r="J84" s="10"/>
      <c r="K84" s="10"/>
      <c r="L84" s="10"/>
      <c r="M84" s="10"/>
      <c r="N84" s="10"/>
      <c r="O84" s="4">
        <f t="shared" si="104"/>
        <v>100</v>
      </c>
      <c r="AA84" s="7" t="s">
        <v>190</v>
      </c>
      <c r="AB84" s="7" t="str">
        <f t="shared" ref="AB84:AB86" si="107">IF(A83="","",A83&amp;"-000000")</f>
        <v>7006-000000</v>
      </c>
      <c r="AC84" s="7">
        <v>705</v>
      </c>
      <c r="AD84" s="7" t="str">
        <f t="shared" si="105"/>
        <v>043</v>
      </c>
      <c r="AG84" s="7">
        <v>110</v>
      </c>
      <c r="AH84" s="7" t="str">
        <f>Summary!$B$2</f>
        <v>USD</v>
      </c>
      <c r="AI84" s="7">
        <f t="shared" ref="AI84:AI86" si="108">IF(C83="",0,C83)</f>
        <v>0</v>
      </c>
      <c r="AJ84" s="7">
        <f t="shared" ref="AJ84:AJ86" si="109">IF(D83="",0,D83)</f>
        <v>0</v>
      </c>
      <c r="AK84" s="7">
        <f t="shared" ref="AK84:AK86" si="110">IF(E83="",0,E83)</f>
        <v>0</v>
      </c>
      <c r="AL84" s="7">
        <f t="shared" ref="AL84:AL86" si="111">IF(F83="",0,F83)</f>
        <v>0</v>
      </c>
      <c r="AM84" s="7">
        <f t="shared" ref="AM84:AM86" si="112">IF(G83="",0,G83)</f>
        <v>0</v>
      </c>
      <c r="AN84" s="7">
        <f t="shared" ref="AN84:AN86" si="113">IF(H83="",0,H83)</f>
        <v>458</v>
      </c>
      <c r="AO84" s="7">
        <f t="shared" ref="AO84:AO86" si="114">IF(I83="",0,I83)</f>
        <v>0</v>
      </c>
      <c r="AP84" s="7">
        <f t="shared" ref="AP84:AP86" si="115">IF(J83="",0,J83)</f>
        <v>0</v>
      </c>
      <c r="AQ84" s="7">
        <f t="shared" ref="AQ84:AQ86" si="116">IF(K83="",0,K83)</f>
        <v>0</v>
      </c>
      <c r="AR84" s="7">
        <f t="shared" ref="AR84:AR86" si="117">IF(L83="",0,L83)</f>
        <v>0</v>
      </c>
      <c r="AS84" s="7">
        <f t="shared" ref="AS84:AS86" si="118">IF(M83="",0,M83)</f>
        <v>0</v>
      </c>
      <c r="AT84" s="7">
        <f t="shared" ref="AT84:AT86" si="119">IF(N83="",0,N83)</f>
        <v>0</v>
      </c>
    </row>
    <row r="85" spans="1:46" ht="20.25" x14ac:dyDescent="0.3">
      <c r="A85" s="11">
        <v>7082</v>
      </c>
      <c r="B85" s="62" t="str">
        <f>IF(ISTEXT("ET-"&amp;VLOOKUP(A85,'Chart of Accounts'!$B$5:$C$50,2,FALSE)),"ET-"&amp;VLOOKUP(A85,'Chart of Accounts'!$B$5:$C$50,2,FALSE),"")</f>
        <v>ET-Incentives</v>
      </c>
      <c r="C85" s="10"/>
      <c r="D85" s="10"/>
      <c r="E85" s="10"/>
      <c r="F85" s="10"/>
      <c r="G85" s="10"/>
      <c r="H85" s="10"/>
      <c r="I85" s="10"/>
      <c r="J85" s="10"/>
      <c r="K85" s="10"/>
      <c r="L85" s="10"/>
      <c r="M85" s="10"/>
      <c r="N85" s="10"/>
      <c r="O85" s="4">
        <f t="shared" si="104"/>
        <v>0</v>
      </c>
      <c r="AA85" s="7" t="s">
        <v>190</v>
      </c>
      <c r="AB85" s="7" t="str">
        <f t="shared" si="107"/>
        <v>7010-000000</v>
      </c>
      <c r="AC85" s="7">
        <v>705</v>
      </c>
      <c r="AD85" s="7" t="str">
        <f t="shared" si="105"/>
        <v>043</v>
      </c>
      <c r="AG85" s="7">
        <v>110</v>
      </c>
      <c r="AH85" s="7" t="str">
        <f>Summary!$B$2</f>
        <v>USD</v>
      </c>
      <c r="AI85" s="7">
        <f t="shared" si="108"/>
        <v>0</v>
      </c>
      <c r="AJ85" s="7">
        <f t="shared" si="109"/>
        <v>0</v>
      </c>
      <c r="AK85" s="7">
        <f t="shared" si="110"/>
        <v>0</v>
      </c>
      <c r="AL85" s="7">
        <f t="shared" si="111"/>
        <v>0</v>
      </c>
      <c r="AM85" s="7">
        <f t="shared" si="112"/>
        <v>100</v>
      </c>
      <c r="AN85" s="7">
        <f t="shared" si="113"/>
        <v>0</v>
      </c>
      <c r="AO85" s="7">
        <f t="shared" si="114"/>
        <v>0</v>
      </c>
      <c r="AP85" s="7">
        <f t="shared" si="115"/>
        <v>0</v>
      </c>
      <c r="AQ85" s="7">
        <f t="shared" si="116"/>
        <v>0</v>
      </c>
      <c r="AR85" s="7">
        <f t="shared" si="117"/>
        <v>0</v>
      </c>
      <c r="AS85" s="7">
        <f t="shared" si="118"/>
        <v>0</v>
      </c>
      <c r="AT85" s="7">
        <f t="shared" si="119"/>
        <v>0</v>
      </c>
    </row>
    <row r="86" spans="1:46" ht="20.25" x14ac:dyDescent="0.3">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104"/>
        <v>0</v>
      </c>
      <c r="AA86" s="7" t="s">
        <v>190</v>
      </c>
      <c r="AB86" s="7" t="str">
        <f t="shared" si="107"/>
        <v>7082-000000</v>
      </c>
      <c r="AC86" s="7">
        <v>705</v>
      </c>
      <c r="AD86" s="7" t="str">
        <f t="shared" si="105"/>
        <v>043</v>
      </c>
      <c r="AG86" s="7">
        <v>110</v>
      </c>
      <c r="AH86" s="7" t="str">
        <f>Summary!$B$2</f>
        <v>USD</v>
      </c>
      <c r="AI86" s="7">
        <f t="shared" si="108"/>
        <v>0</v>
      </c>
      <c r="AJ86" s="7">
        <f t="shared" si="109"/>
        <v>0</v>
      </c>
      <c r="AK86" s="7">
        <f t="shared" si="110"/>
        <v>0</v>
      </c>
      <c r="AL86" s="7">
        <f t="shared" si="111"/>
        <v>0</v>
      </c>
      <c r="AM86" s="7">
        <f t="shared" si="112"/>
        <v>0</v>
      </c>
      <c r="AN86" s="7">
        <f t="shared" si="113"/>
        <v>0</v>
      </c>
      <c r="AO86" s="7">
        <f t="shared" si="114"/>
        <v>0</v>
      </c>
      <c r="AP86" s="7">
        <f t="shared" si="115"/>
        <v>0</v>
      </c>
      <c r="AQ86" s="7">
        <f t="shared" si="116"/>
        <v>0</v>
      </c>
      <c r="AR86" s="7">
        <f t="shared" si="117"/>
        <v>0</v>
      </c>
      <c r="AS86" s="7">
        <f t="shared" si="118"/>
        <v>0</v>
      </c>
      <c r="AT86" s="7">
        <f t="shared" si="119"/>
        <v>0</v>
      </c>
    </row>
    <row r="87" spans="1:46" ht="20.25" x14ac:dyDescent="0.3">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104"/>
        <v>0</v>
      </c>
      <c r="AA87" s="7" t="s">
        <v>190</v>
      </c>
      <c r="AB87" s="7" t="str">
        <f>IF(A86="","",A86&amp;"-000000")</f>
        <v/>
      </c>
      <c r="AC87" s="7">
        <v>705</v>
      </c>
      <c r="AD87" s="7" t="str">
        <f t="shared" si="105"/>
        <v>043</v>
      </c>
      <c r="AG87" s="7">
        <v>110</v>
      </c>
      <c r="AH87" s="7" t="str">
        <f>Summary!$B$2</f>
        <v>USD</v>
      </c>
      <c r="AI87" s="7">
        <f t="shared" ref="AI87:AT90" si="120">IF(C86="",0,C86)</f>
        <v>0</v>
      </c>
      <c r="AJ87" s="7">
        <f t="shared" si="120"/>
        <v>0</v>
      </c>
      <c r="AK87" s="7">
        <f t="shared" si="120"/>
        <v>0</v>
      </c>
      <c r="AL87" s="7">
        <f t="shared" si="120"/>
        <v>0</v>
      </c>
      <c r="AM87" s="7">
        <f t="shared" si="120"/>
        <v>0</v>
      </c>
      <c r="AN87" s="7">
        <f t="shared" si="120"/>
        <v>0</v>
      </c>
      <c r="AO87" s="7">
        <f t="shared" si="120"/>
        <v>0</v>
      </c>
      <c r="AP87" s="7">
        <f t="shared" si="120"/>
        <v>0</v>
      </c>
      <c r="AQ87" s="7">
        <f t="shared" si="120"/>
        <v>0</v>
      </c>
      <c r="AR87" s="7">
        <f t="shared" si="120"/>
        <v>0</v>
      </c>
      <c r="AS87" s="7">
        <f t="shared" si="120"/>
        <v>0</v>
      </c>
      <c r="AT87" s="7">
        <f t="shared" si="120"/>
        <v>0</v>
      </c>
    </row>
    <row r="88" spans="1:46" ht="20.25" x14ac:dyDescent="0.3">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104"/>
        <v>0</v>
      </c>
      <c r="AA88" s="7" t="s">
        <v>190</v>
      </c>
      <c r="AB88" s="7" t="str">
        <f>IF(A87="","",A87&amp;"-000000")</f>
        <v/>
      </c>
      <c r="AC88" s="7">
        <v>705</v>
      </c>
      <c r="AD88" s="7" t="str">
        <f t="shared" si="105"/>
        <v>043</v>
      </c>
      <c r="AG88" s="7">
        <v>110</v>
      </c>
      <c r="AH88" s="7" t="str">
        <f>Summary!$B$2</f>
        <v>USD</v>
      </c>
      <c r="AI88" s="7">
        <f t="shared" si="120"/>
        <v>0</v>
      </c>
      <c r="AJ88" s="7">
        <f t="shared" si="120"/>
        <v>0</v>
      </c>
      <c r="AK88" s="7">
        <f t="shared" si="120"/>
        <v>0</v>
      </c>
      <c r="AL88" s="7">
        <f t="shared" si="120"/>
        <v>0</v>
      </c>
      <c r="AM88" s="7">
        <f t="shared" si="120"/>
        <v>0</v>
      </c>
      <c r="AN88" s="7">
        <f t="shared" si="120"/>
        <v>0</v>
      </c>
      <c r="AO88" s="7">
        <f t="shared" si="120"/>
        <v>0</v>
      </c>
      <c r="AP88" s="7">
        <f t="shared" si="120"/>
        <v>0</v>
      </c>
      <c r="AQ88" s="7">
        <f t="shared" si="120"/>
        <v>0</v>
      </c>
      <c r="AR88" s="7">
        <f t="shared" si="120"/>
        <v>0</v>
      </c>
      <c r="AS88" s="7">
        <f t="shared" si="120"/>
        <v>0</v>
      </c>
      <c r="AT88" s="7">
        <f t="shared" si="120"/>
        <v>0</v>
      </c>
    </row>
    <row r="89" spans="1:46" ht="20.25" x14ac:dyDescent="0.3">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104"/>
        <v>0</v>
      </c>
      <c r="AA89" s="7" t="s">
        <v>190</v>
      </c>
      <c r="AB89" s="7" t="str">
        <f>IF(A88="","",A88&amp;"-000000")</f>
        <v/>
      </c>
      <c r="AC89" s="7">
        <v>705</v>
      </c>
      <c r="AD89" s="7" t="str">
        <f t="shared" si="105"/>
        <v>043</v>
      </c>
      <c r="AG89" s="7">
        <v>110</v>
      </c>
      <c r="AH89" s="7" t="str">
        <f>Summary!$B$2</f>
        <v>USD</v>
      </c>
      <c r="AI89" s="7">
        <f t="shared" si="120"/>
        <v>0</v>
      </c>
      <c r="AJ89" s="7">
        <f t="shared" si="120"/>
        <v>0</v>
      </c>
      <c r="AK89" s="7">
        <f t="shared" si="120"/>
        <v>0</v>
      </c>
      <c r="AL89" s="7">
        <f t="shared" si="120"/>
        <v>0</v>
      </c>
      <c r="AM89" s="7">
        <f t="shared" si="120"/>
        <v>0</v>
      </c>
      <c r="AN89" s="7">
        <f t="shared" si="120"/>
        <v>0</v>
      </c>
      <c r="AO89" s="7">
        <f t="shared" si="120"/>
        <v>0</v>
      </c>
      <c r="AP89" s="7">
        <f t="shared" si="120"/>
        <v>0</v>
      </c>
      <c r="AQ89" s="7">
        <f t="shared" si="120"/>
        <v>0</v>
      </c>
      <c r="AR89" s="7">
        <f t="shared" si="120"/>
        <v>0</v>
      </c>
      <c r="AS89" s="7">
        <f t="shared" si="120"/>
        <v>0</v>
      </c>
      <c r="AT89" s="7">
        <f t="shared" si="120"/>
        <v>0</v>
      </c>
    </row>
    <row r="90" spans="1:46" ht="20.25" x14ac:dyDescent="0.3">
      <c r="A90" s="61" t="s">
        <v>344</v>
      </c>
      <c r="B90" s="11"/>
      <c r="C90" s="64">
        <f t="shared" ref="C90:O90" si="121">SUM(C82:C89)</f>
        <v>0</v>
      </c>
      <c r="D90" s="64">
        <f t="shared" si="121"/>
        <v>0</v>
      </c>
      <c r="E90" s="64">
        <f t="shared" si="121"/>
        <v>0</v>
      </c>
      <c r="F90" s="64">
        <f t="shared" si="121"/>
        <v>0</v>
      </c>
      <c r="G90" s="64">
        <f t="shared" si="121"/>
        <v>100</v>
      </c>
      <c r="H90" s="64">
        <f t="shared" si="121"/>
        <v>458</v>
      </c>
      <c r="I90" s="64">
        <f t="shared" si="121"/>
        <v>0</v>
      </c>
      <c r="J90" s="64">
        <f t="shared" si="121"/>
        <v>0</v>
      </c>
      <c r="K90" s="64">
        <f t="shared" si="121"/>
        <v>0</v>
      </c>
      <c r="L90" s="64">
        <f t="shared" si="121"/>
        <v>0</v>
      </c>
      <c r="M90" s="64">
        <f t="shared" si="121"/>
        <v>0</v>
      </c>
      <c r="N90" s="64">
        <f t="shared" si="121"/>
        <v>0</v>
      </c>
      <c r="O90" s="64">
        <f t="shared" si="121"/>
        <v>558</v>
      </c>
      <c r="AA90" s="7" t="s">
        <v>190</v>
      </c>
      <c r="AB90" s="7" t="str">
        <f>IF(A89="","",A89&amp;"-000000")</f>
        <v/>
      </c>
      <c r="AC90" s="7">
        <v>705</v>
      </c>
      <c r="AD90" s="7" t="str">
        <f t="shared" si="105"/>
        <v>043</v>
      </c>
      <c r="AG90" s="7">
        <v>110</v>
      </c>
      <c r="AH90" s="7" t="str">
        <f>Summary!$B$2</f>
        <v>USD</v>
      </c>
      <c r="AI90" s="7">
        <f t="shared" si="120"/>
        <v>0</v>
      </c>
      <c r="AJ90" s="7">
        <f t="shared" si="120"/>
        <v>0</v>
      </c>
      <c r="AK90" s="7">
        <f t="shared" si="120"/>
        <v>0</v>
      </c>
      <c r="AL90" s="7">
        <f t="shared" si="120"/>
        <v>0</v>
      </c>
      <c r="AM90" s="7">
        <f t="shared" si="120"/>
        <v>0</v>
      </c>
      <c r="AN90" s="7">
        <f t="shared" si="120"/>
        <v>0</v>
      </c>
      <c r="AO90" s="7">
        <f t="shared" si="120"/>
        <v>0</v>
      </c>
      <c r="AP90" s="7">
        <f t="shared" si="120"/>
        <v>0</v>
      </c>
      <c r="AQ90" s="7">
        <f t="shared" si="120"/>
        <v>0</v>
      </c>
      <c r="AR90" s="7">
        <f t="shared" si="120"/>
        <v>0</v>
      </c>
      <c r="AS90" s="7">
        <f t="shared" si="120"/>
        <v>0</v>
      </c>
      <c r="AT90" s="7">
        <f t="shared" si="120"/>
        <v>0</v>
      </c>
    </row>
    <row r="91" spans="1:46" ht="20.25" x14ac:dyDescent="0.3">
      <c r="A91" s="11"/>
      <c r="B91" s="11"/>
      <c r="C91" s="4"/>
      <c r="D91" s="4"/>
      <c r="E91" s="4"/>
      <c r="F91" s="4"/>
      <c r="G91" s="4"/>
      <c r="H91" s="4"/>
      <c r="I91" s="4"/>
      <c r="J91" s="4"/>
      <c r="K91" s="4"/>
      <c r="L91" s="4"/>
      <c r="M91" s="4"/>
      <c r="N91" s="4"/>
      <c r="O91" s="4"/>
    </row>
    <row r="92" spans="1:46" ht="20.25" x14ac:dyDescent="0.3">
      <c r="A92" s="11"/>
      <c r="B92" s="56" t="s">
        <v>321</v>
      </c>
      <c r="C92" s="132">
        <f t="shared" ref="C92:O92" si="122">SUM(C37,C48,C59,C68,C90,C79)</f>
        <v>0</v>
      </c>
      <c r="D92" s="132">
        <f t="shared" si="122"/>
        <v>100</v>
      </c>
      <c r="E92" s="132">
        <f t="shared" si="122"/>
        <v>100</v>
      </c>
      <c r="F92" s="132">
        <f t="shared" si="122"/>
        <v>100</v>
      </c>
      <c r="G92" s="132">
        <f t="shared" si="122"/>
        <v>100</v>
      </c>
      <c r="H92" s="132">
        <f t="shared" si="122"/>
        <v>458</v>
      </c>
      <c r="I92" s="132">
        <f t="shared" si="122"/>
        <v>458</v>
      </c>
      <c r="J92" s="132">
        <f t="shared" si="122"/>
        <v>458</v>
      </c>
      <c r="K92" s="132">
        <f t="shared" si="122"/>
        <v>458</v>
      </c>
      <c r="L92" s="132">
        <f t="shared" si="122"/>
        <v>458</v>
      </c>
      <c r="M92" s="132">
        <f t="shared" si="122"/>
        <v>648</v>
      </c>
      <c r="N92" s="132">
        <f t="shared" si="122"/>
        <v>648</v>
      </c>
      <c r="O92" s="132">
        <f t="shared" si="122"/>
        <v>3986</v>
      </c>
    </row>
    <row r="93" spans="1:46" ht="20.25" x14ac:dyDescent="0.3">
      <c r="A93" s="11"/>
      <c r="B93" s="11"/>
      <c r="C93" s="4"/>
      <c r="D93" s="4"/>
      <c r="E93" s="4"/>
      <c r="F93" s="4"/>
      <c r="G93" s="4"/>
      <c r="H93" s="4"/>
      <c r="I93" s="4"/>
      <c r="J93" s="4"/>
      <c r="K93" s="4"/>
      <c r="L93" s="4"/>
      <c r="M93" s="4"/>
      <c r="N93" s="4"/>
      <c r="O93" s="4"/>
    </row>
    <row r="94" spans="1:46" ht="21" thickBot="1" x14ac:dyDescent="0.35">
      <c r="A94" s="1"/>
      <c r="B94" s="56" t="s">
        <v>315</v>
      </c>
      <c r="C94" s="69">
        <f t="shared" ref="C94:O94" si="123">C24-C92</f>
        <v>0</v>
      </c>
      <c r="D94" s="69">
        <f t="shared" si="123"/>
        <v>-100</v>
      </c>
      <c r="E94" s="69">
        <f t="shared" si="123"/>
        <v>-100</v>
      </c>
      <c r="F94" s="69">
        <f t="shared" si="123"/>
        <v>-100</v>
      </c>
      <c r="G94" s="69">
        <f t="shared" si="123"/>
        <v>2850</v>
      </c>
      <c r="H94" s="69">
        <f t="shared" si="123"/>
        <v>-458</v>
      </c>
      <c r="I94" s="69">
        <f t="shared" si="123"/>
        <v>-458</v>
      </c>
      <c r="J94" s="69">
        <f t="shared" si="123"/>
        <v>-458</v>
      </c>
      <c r="K94" s="69">
        <f t="shared" si="123"/>
        <v>-458</v>
      </c>
      <c r="L94" s="69">
        <f t="shared" si="123"/>
        <v>-458</v>
      </c>
      <c r="M94" s="69">
        <f t="shared" si="123"/>
        <v>-648</v>
      </c>
      <c r="N94" s="69">
        <f t="shared" si="123"/>
        <v>-648</v>
      </c>
      <c r="O94" s="69">
        <f t="shared" si="123"/>
        <v>-1036</v>
      </c>
    </row>
    <row r="95" spans="1:46" ht="15.75" thickTop="1" x14ac:dyDescent="0.2"/>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51:N58 C62:N67 C71:N78 C82:N89"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8 C82:N89" xr:uid="{00000000-0002-0000-0A00-000001000000}">
      <formula1>0</formula1>
    </dataValidation>
    <dataValidation type="list" allowBlank="1" showInputMessage="1" showErrorMessage="1" sqref="A55:A58 A44:A47 A33:A36 A64:A67 A86:A89 A75:A78" xr:uid="{00000000-0002-0000-0A00-000000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80"/>
  <sheetViews>
    <sheetView zoomScale="55" zoomScaleNormal="55" workbookViewId="0">
      <pane xSplit="2" ySplit="6" topLeftCell="C31" activePane="bottomRight" state="frozen"/>
      <selection activeCell="B1" sqref="B1"/>
      <selection pane="topRight" activeCell="B1" sqref="B1"/>
      <selection pane="bottomLeft" activeCell="B1" sqref="B1"/>
      <selection pane="bottomRight" activeCell="L43" sqref="L43"/>
    </sheetView>
  </sheetViews>
  <sheetFormatPr defaultColWidth="9.140625" defaultRowHeight="15" x14ac:dyDescent="0.2"/>
  <cols>
    <col min="1" max="1" width="11.140625" style="7" customWidth="1"/>
    <col min="2" max="2" width="52.7109375" style="7" customWidth="1"/>
    <col min="3" max="15" width="17.7109375" style="7" customWidth="1"/>
    <col min="16" max="17" width="9.140625" style="7"/>
    <col min="18" max="18" width="9.42578125" style="7" customWidth="1"/>
    <col min="19" max="26" width="9.140625" style="7" hidden="1" customWidth="1"/>
    <col min="27" max="27" width="10.85546875" style="7" hidden="1" customWidth="1"/>
    <col min="28" max="28" width="15.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'Education and Training'!G3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68" t="s">
        <v>221</v>
      </c>
      <c r="B8" s="59"/>
      <c r="C8" s="56"/>
      <c r="D8" s="4"/>
      <c r="E8" s="4"/>
      <c r="F8" s="4"/>
      <c r="G8" s="4"/>
      <c r="H8" s="4"/>
      <c r="I8" s="4"/>
      <c r="J8" s="4"/>
      <c r="K8" s="4"/>
      <c r="L8" s="4"/>
      <c r="M8" s="4"/>
      <c r="N8" s="4"/>
      <c r="O8" s="4"/>
    </row>
    <row r="9" spans="1:46" ht="20.25" customHeight="1" x14ac:dyDescent="0.3">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49" si="0">SUM(C9:N9)</f>
        <v>0</v>
      </c>
      <c r="T9" s="115" t="s">
        <v>258</v>
      </c>
      <c r="AA9" s="7" t="s">
        <v>190</v>
      </c>
      <c r="AB9" s="7" t="str">
        <f t="shared" ref="AB9:AB16" si="1">IF(A9="","",A9&amp;"-000000")</f>
        <v>6010-000000</v>
      </c>
      <c r="AC9" s="7">
        <v>800</v>
      </c>
      <c r="AD9" s="7" t="str">
        <f t="shared" ref="AD9:AD49" si="2">IF(LEN($O$1)=3,$O$1,IF(LEN($O$1)=2,0&amp;$O$1,IF(LEN($O$1)=1,0&amp;0&amp;$O$1,"ERROR")))</f>
        <v>043</v>
      </c>
      <c r="AG9" s="7">
        <v>110</v>
      </c>
      <c r="AH9" s="7" t="str">
        <f>Summary!$B$2</f>
        <v>USD</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043</v>
      </c>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043</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6025</v>
      </c>
      <c r="B12" s="62"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7" t="s">
        <v>37</v>
      </c>
      <c r="U12" s="7">
        <v>7008</v>
      </c>
      <c r="AA12" s="7" t="s">
        <v>190</v>
      </c>
      <c r="AB12" s="7" t="str">
        <f t="shared" si="1"/>
        <v>6025-000000</v>
      </c>
      <c r="AC12" s="7">
        <v>800</v>
      </c>
      <c r="AD12" s="7" t="str">
        <f t="shared" si="2"/>
        <v>043</v>
      </c>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043</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043</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043</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043</v>
      </c>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35">
      <c r="A17" s="11"/>
      <c r="B17" s="56" t="s">
        <v>224</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0</v>
      </c>
      <c r="L17" s="60">
        <f t="shared" si="4"/>
        <v>0</v>
      </c>
      <c r="M17" s="60">
        <f t="shared" si="4"/>
        <v>0</v>
      </c>
      <c r="N17" s="60">
        <f t="shared" si="4"/>
        <v>0</v>
      </c>
      <c r="O17" s="60">
        <f>SUM(O9:O16)</f>
        <v>0</v>
      </c>
      <c r="T17" s="7" t="s">
        <v>47</v>
      </c>
      <c r="U17" s="7">
        <v>7020</v>
      </c>
    </row>
    <row r="18" spans="1:46" ht="21" thickTop="1" x14ac:dyDescent="0.3">
      <c r="A18" s="11"/>
      <c r="B18" s="56"/>
      <c r="C18" s="65"/>
      <c r="D18" s="65"/>
      <c r="E18" s="65"/>
      <c r="F18" s="65"/>
      <c r="G18" s="65"/>
      <c r="H18" s="65"/>
      <c r="I18" s="65"/>
      <c r="J18" s="65"/>
      <c r="K18" s="65"/>
      <c r="L18" s="65"/>
      <c r="M18" s="65"/>
      <c r="N18" s="65"/>
      <c r="O18" s="4"/>
      <c r="T18" s="7" t="s">
        <v>49</v>
      </c>
      <c r="U18" s="7">
        <v>7022</v>
      </c>
    </row>
    <row r="19" spans="1:46" ht="20.25" x14ac:dyDescent="0.3">
      <c r="A19" s="58" t="s">
        <v>284</v>
      </c>
      <c r="B19" s="59"/>
      <c r="C19" s="56"/>
      <c r="D19" s="4"/>
      <c r="E19" s="4"/>
      <c r="F19" s="4"/>
      <c r="G19" s="4"/>
      <c r="H19" s="4"/>
      <c r="I19" s="4"/>
      <c r="J19" s="4"/>
      <c r="K19" s="4"/>
      <c r="L19" s="4"/>
      <c r="M19" s="4"/>
      <c r="N19" s="4"/>
      <c r="O19" s="4"/>
      <c r="T19" s="7" t="s">
        <v>51</v>
      </c>
      <c r="U19" s="7">
        <v>7024</v>
      </c>
    </row>
    <row r="20" spans="1:46" ht="20.25" x14ac:dyDescent="0.3">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3" si="6">IF(A20="","",A20&amp;"-000000")</f>
        <v>7006-000000</v>
      </c>
      <c r="AC20" s="7">
        <v>801</v>
      </c>
      <c r="AD20" s="7" t="str">
        <f t="shared" si="2"/>
        <v>043</v>
      </c>
      <c r="AG20" s="7">
        <v>110</v>
      </c>
      <c r="AH20" s="7" t="str">
        <f>Summary!$B$2</f>
        <v>USD</v>
      </c>
      <c r="AI20" s="7">
        <f t="shared" ref="AI20:AI23" si="7">IF(C20="",0,C20)</f>
        <v>0</v>
      </c>
      <c r="AJ20" s="7">
        <f t="shared" ref="AJ20:AJ23" si="8">IF(D20="",0,D20)</f>
        <v>0</v>
      </c>
      <c r="AK20" s="7">
        <f t="shared" ref="AK20:AK23" si="9">IF(E20="",0,E20)</f>
        <v>0</v>
      </c>
      <c r="AL20" s="7">
        <f t="shared" ref="AL20:AL23" si="10">IF(F20="",0,F20)</f>
        <v>0</v>
      </c>
      <c r="AM20" s="7">
        <f t="shared" ref="AM20:AM23" si="11">IF(G20="",0,G20)</f>
        <v>0</v>
      </c>
      <c r="AN20" s="7">
        <f t="shared" ref="AN20:AN23" si="12">IF(H20="",0,H20)</f>
        <v>0</v>
      </c>
      <c r="AO20" s="7">
        <f t="shared" ref="AO20:AO23" si="13">IF(I20="",0,I20)</f>
        <v>0</v>
      </c>
      <c r="AP20" s="7">
        <f t="shared" ref="AP20:AP23" si="14">IF(J20="",0,J20)</f>
        <v>0</v>
      </c>
      <c r="AQ20" s="7">
        <f t="shared" ref="AQ20:AQ23" si="15">IF(K20="",0,K20)</f>
        <v>0</v>
      </c>
      <c r="AR20" s="7">
        <f t="shared" ref="AR20:AR23" si="16">IF(L20="",0,L20)</f>
        <v>0</v>
      </c>
      <c r="AS20" s="7">
        <f t="shared" ref="AS20:AS23" si="17">IF(M20="",0,M20)</f>
        <v>0</v>
      </c>
      <c r="AT20" s="7">
        <f t="shared" ref="AT20:AT23" si="18">IF(N20="",0,N20)</f>
        <v>0</v>
      </c>
    </row>
    <row r="21" spans="1:46" ht="18.75" customHeight="1" x14ac:dyDescent="0.3">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c r="K21" s="10"/>
      <c r="L21" s="10"/>
      <c r="M21" s="10"/>
      <c r="N21" s="10"/>
      <c r="O21" s="4">
        <f t="shared" si="5"/>
        <v>0</v>
      </c>
      <c r="T21" s="7" t="s">
        <v>55</v>
      </c>
      <c r="U21" s="7">
        <v>7028</v>
      </c>
      <c r="AA21" s="7" t="s">
        <v>190</v>
      </c>
      <c r="AB21" s="7" t="str">
        <f t="shared" si="6"/>
        <v>7010-000000</v>
      </c>
      <c r="AC21" s="7">
        <v>801</v>
      </c>
      <c r="AD21" s="7" t="str">
        <f t="shared" si="2"/>
        <v>043</v>
      </c>
      <c r="AG21" s="7">
        <v>110</v>
      </c>
      <c r="AH21" s="7" t="str">
        <f>Summary!$B$2</f>
        <v>USD</v>
      </c>
      <c r="AI21" s="7">
        <f t="shared" si="7"/>
        <v>0</v>
      </c>
      <c r="AJ21" s="7">
        <f t="shared" si="8"/>
        <v>0</v>
      </c>
      <c r="AK21" s="7">
        <f t="shared" si="9"/>
        <v>0</v>
      </c>
      <c r="AL21" s="7">
        <f t="shared" si="10"/>
        <v>0</v>
      </c>
      <c r="AM21" s="7">
        <f t="shared" si="11"/>
        <v>0</v>
      </c>
      <c r="AN21" s="7">
        <f t="shared" si="12"/>
        <v>0</v>
      </c>
      <c r="AO21" s="7">
        <f t="shared" si="13"/>
        <v>0</v>
      </c>
      <c r="AP21" s="7">
        <f t="shared" si="14"/>
        <v>0</v>
      </c>
      <c r="AQ21" s="7">
        <f t="shared" si="15"/>
        <v>0</v>
      </c>
      <c r="AR21" s="7">
        <f t="shared" si="16"/>
        <v>0</v>
      </c>
      <c r="AS21" s="7">
        <f t="shared" si="17"/>
        <v>0</v>
      </c>
      <c r="AT21" s="7">
        <f t="shared" si="18"/>
        <v>0</v>
      </c>
    </row>
    <row r="22" spans="1:46" ht="20.25" x14ac:dyDescent="0.3">
      <c r="A22" s="11">
        <v>7012</v>
      </c>
      <c r="B22" s="62" t="str">
        <f>IF(ISTEXT("SC Area-"&amp;VLOOKUP(A22,'Chart of Accounts'!$B$5:$C$50,2,FALSE)),"SC Area-"&amp;VLOOKUP(A22,'Chart of Accounts'!$B$5:$C$50,2,FALSE),"")</f>
        <v>SC Area-Supplies &amp; Stationery Expense</v>
      </c>
      <c r="C22" s="10"/>
      <c r="D22" s="10"/>
      <c r="E22" s="10"/>
      <c r="F22" s="10"/>
      <c r="G22" s="10"/>
      <c r="H22" s="10"/>
      <c r="I22" s="10"/>
      <c r="J22" s="10"/>
      <c r="K22" s="10"/>
      <c r="L22" s="10"/>
      <c r="M22" s="10"/>
      <c r="N22" s="10"/>
      <c r="O22" s="4">
        <f t="shared" si="5"/>
        <v>0</v>
      </c>
      <c r="T22" s="7" t="s">
        <v>57</v>
      </c>
      <c r="U22" s="7">
        <v>7030</v>
      </c>
      <c r="AA22" s="7" t="s">
        <v>190</v>
      </c>
      <c r="AB22" s="7" t="str">
        <f t="shared" si="6"/>
        <v>7012-000000</v>
      </c>
      <c r="AC22" s="7">
        <v>801</v>
      </c>
      <c r="AD22" s="7" t="str">
        <f t="shared" si="2"/>
        <v>043</v>
      </c>
      <c r="AG22" s="7">
        <v>110</v>
      </c>
      <c r="AH22" s="7" t="str">
        <f>Summary!$B$2</f>
        <v>USD</v>
      </c>
      <c r="AI22" s="7">
        <f t="shared" si="7"/>
        <v>0</v>
      </c>
      <c r="AJ22" s="7">
        <f t="shared" si="8"/>
        <v>0</v>
      </c>
      <c r="AK22" s="7">
        <f t="shared" si="9"/>
        <v>0</v>
      </c>
      <c r="AL22" s="7">
        <f t="shared" si="10"/>
        <v>0</v>
      </c>
      <c r="AM22" s="7">
        <f t="shared" si="11"/>
        <v>0</v>
      </c>
      <c r="AN22" s="7">
        <f t="shared" si="12"/>
        <v>0</v>
      </c>
      <c r="AO22" s="7">
        <f t="shared" si="13"/>
        <v>0</v>
      </c>
      <c r="AP22" s="7">
        <f t="shared" si="14"/>
        <v>0</v>
      </c>
      <c r="AQ22" s="7">
        <f t="shared" si="15"/>
        <v>0</v>
      </c>
      <c r="AR22" s="7">
        <f t="shared" si="16"/>
        <v>0</v>
      </c>
      <c r="AS22" s="7">
        <f t="shared" si="17"/>
        <v>0</v>
      </c>
      <c r="AT22" s="7">
        <f t="shared" si="18"/>
        <v>0</v>
      </c>
    </row>
    <row r="23" spans="1:46" ht="20.25" x14ac:dyDescent="0.3">
      <c r="A23" s="11">
        <v>7014</v>
      </c>
      <c r="B23" s="62" t="str">
        <f>IF(ISTEXT("SC Area-"&amp;VLOOKUP(A23,'Chart of Accounts'!$B$5:$C$50,2,FALSE)),"SC Area-"&amp;VLOOKUP(A23,'Chart of Accounts'!$B$5:$C$50,2,FALSE),"")</f>
        <v>SC Area-Room Rental Event Expense</v>
      </c>
      <c r="C23" s="10"/>
      <c r="D23" s="10"/>
      <c r="E23" s="10"/>
      <c r="F23" s="10"/>
      <c r="G23" s="10"/>
      <c r="H23" s="10"/>
      <c r="I23" s="10"/>
      <c r="J23" s="10"/>
      <c r="K23" s="10"/>
      <c r="L23" s="10"/>
      <c r="M23" s="10"/>
      <c r="N23" s="10"/>
      <c r="O23" s="4">
        <f t="shared" si="5"/>
        <v>0</v>
      </c>
      <c r="T23" s="7" t="s">
        <v>59</v>
      </c>
      <c r="U23" s="7">
        <v>7034</v>
      </c>
      <c r="AA23" s="7" t="s">
        <v>190</v>
      </c>
      <c r="AB23" s="7" t="str">
        <f t="shared" si="6"/>
        <v>7014-000000</v>
      </c>
      <c r="AC23" s="7">
        <v>801</v>
      </c>
      <c r="AD23" s="7" t="str">
        <f t="shared" si="2"/>
        <v>043</v>
      </c>
      <c r="AG23" s="7">
        <v>110</v>
      </c>
      <c r="AH23" s="7" t="str">
        <f>Summary!$B$2</f>
        <v>USD</v>
      </c>
      <c r="AI23" s="7">
        <f t="shared" si="7"/>
        <v>0</v>
      </c>
      <c r="AJ23" s="7">
        <f t="shared" si="8"/>
        <v>0</v>
      </c>
      <c r="AK23" s="7">
        <f t="shared" si="9"/>
        <v>0</v>
      </c>
      <c r="AL23" s="7">
        <f t="shared" si="10"/>
        <v>0</v>
      </c>
      <c r="AM23" s="7">
        <f t="shared" si="11"/>
        <v>0</v>
      </c>
      <c r="AN23" s="7">
        <f t="shared" si="12"/>
        <v>0</v>
      </c>
      <c r="AO23" s="7">
        <f t="shared" si="13"/>
        <v>0</v>
      </c>
      <c r="AP23" s="7">
        <f t="shared" si="14"/>
        <v>0</v>
      </c>
      <c r="AQ23" s="7">
        <f t="shared" si="15"/>
        <v>0</v>
      </c>
      <c r="AR23" s="7">
        <f t="shared" si="16"/>
        <v>0</v>
      </c>
      <c r="AS23" s="7">
        <f t="shared" si="17"/>
        <v>0</v>
      </c>
      <c r="AT23" s="7">
        <f t="shared" si="18"/>
        <v>0</v>
      </c>
    </row>
    <row r="24" spans="1:46" ht="20.25" x14ac:dyDescent="0.3">
      <c r="A24" s="11">
        <v>7090</v>
      </c>
      <c r="B24" s="62" t="str">
        <f>IF(ISTEXT("SC Area-"&amp;VLOOKUP(A24,'Chart of Accounts'!$B$5:$C$61,2,FALSE)),"SC Area-"&amp;VLOOKUP(A24,'Chart of Accounts'!$B$5:$C$61,2,FALSE),"")</f>
        <v>SC Area-Equipment Rental</v>
      </c>
      <c r="C24" s="10"/>
      <c r="D24" s="10"/>
      <c r="E24" s="10"/>
      <c r="F24" s="10"/>
      <c r="G24" s="10"/>
      <c r="H24" s="10"/>
      <c r="I24" s="10"/>
      <c r="J24" s="10"/>
      <c r="K24" s="10"/>
      <c r="L24" s="10"/>
      <c r="M24" s="10"/>
      <c r="N24" s="10"/>
      <c r="O24" s="4">
        <f t="shared" si="5"/>
        <v>0</v>
      </c>
      <c r="T24" s="7" t="s">
        <v>63</v>
      </c>
      <c r="U24" s="7">
        <v>7036</v>
      </c>
      <c r="AA24" s="7" t="s">
        <v>190</v>
      </c>
      <c r="AB24" s="7" t="str">
        <f>IF(A24="","",A24&amp;"-000000")</f>
        <v>7090-000000</v>
      </c>
      <c r="AC24" s="7">
        <v>801</v>
      </c>
      <c r="AD24" s="7" t="str">
        <f t="shared" si="2"/>
        <v>043</v>
      </c>
      <c r="AG24" s="7">
        <v>110</v>
      </c>
      <c r="AH24" s="7" t="str">
        <f>Summary!$B$2</f>
        <v>USD</v>
      </c>
      <c r="AI24" s="7">
        <f t="shared" ref="AI24:AT27" si="19">IF(C24="",0,C24)</f>
        <v>0</v>
      </c>
      <c r="AJ24" s="7">
        <f t="shared" si="19"/>
        <v>0</v>
      </c>
      <c r="AK24" s="7">
        <f t="shared" si="19"/>
        <v>0</v>
      </c>
      <c r="AL24" s="7">
        <f t="shared" si="19"/>
        <v>0</v>
      </c>
      <c r="AM24" s="7">
        <f t="shared" si="19"/>
        <v>0</v>
      </c>
      <c r="AN24" s="7">
        <f t="shared" si="19"/>
        <v>0</v>
      </c>
      <c r="AO24" s="7">
        <f t="shared" si="19"/>
        <v>0</v>
      </c>
      <c r="AP24" s="7">
        <f t="shared" si="19"/>
        <v>0</v>
      </c>
      <c r="AQ24" s="7">
        <f t="shared" si="19"/>
        <v>0</v>
      </c>
      <c r="AR24" s="7">
        <f t="shared" si="19"/>
        <v>0</v>
      </c>
      <c r="AS24" s="7">
        <f t="shared" si="19"/>
        <v>0</v>
      </c>
      <c r="AT24" s="7">
        <f t="shared" si="19"/>
        <v>0</v>
      </c>
    </row>
    <row r="25" spans="1:46" ht="20.25" x14ac:dyDescent="0.3">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ref="AB25:AB26" si="20">IF(A25="","",A25&amp;"-000000")</f>
        <v/>
      </c>
      <c r="AC25" s="7">
        <v>801</v>
      </c>
      <c r="AD25" s="7" t="str">
        <f t="shared" si="2"/>
        <v>043</v>
      </c>
      <c r="AG25" s="7">
        <v>110</v>
      </c>
      <c r="AH25" s="7" t="str">
        <f>Summary!$B$2</f>
        <v>USD</v>
      </c>
      <c r="AI25" s="7">
        <f t="shared" si="19"/>
        <v>0</v>
      </c>
      <c r="AJ25" s="7">
        <f t="shared" si="19"/>
        <v>0</v>
      </c>
      <c r="AK25" s="7">
        <f t="shared" si="19"/>
        <v>0</v>
      </c>
      <c r="AL25" s="7">
        <f t="shared" si="19"/>
        <v>0</v>
      </c>
      <c r="AM25" s="7">
        <f t="shared" si="19"/>
        <v>0</v>
      </c>
      <c r="AN25" s="7">
        <f t="shared" si="19"/>
        <v>0</v>
      </c>
      <c r="AO25" s="7">
        <f t="shared" si="19"/>
        <v>0</v>
      </c>
      <c r="AP25" s="7">
        <f t="shared" si="19"/>
        <v>0</v>
      </c>
      <c r="AQ25" s="7">
        <f t="shared" si="19"/>
        <v>0</v>
      </c>
      <c r="AR25" s="7">
        <f t="shared" si="19"/>
        <v>0</v>
      </c>
      <c r="AS25" s="7">
        <f t="shared" si="19"/>
        <v>0</v>
      </c>
      <c r="AT25" s="7">
        <f t="shared" si="19"/>
        <v>0</v>
      </c>
    </row>
    <row r="26" spans="1:46" ht="20.25" x14ac:dyDescent="0.3">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20"/>
        <v/>
      </c>
      <c r="AC26" s="7">
        <v>801</v>
      </c>
      <c r="AD26" s="7" t="str">
        <f t="shared" si="2"/>
        <v>043</v>
      </c>
      <c r="AG26" s="7">
        <v>110</v>
      </c>
      <c r="AH26" s="7" t="str">
        <f>Summary!$B$2</f>
        <v>USD</v>
      </c>
      <c r="AI26" s="7">
        <f t="shared" si="19"/>
        <v>0</v>
      </c>
      <c r="AJ26" s="7">
        <f t="shared" si="19"/>
        <v>0</v>
      </c>
      <c r="AK26" s="7">
        <f t="shared" si="19"/>
        <v>0</v>
      </c>
      <c r="AL26" s="7">
        <f t="shared" si="19"/>
        <v>0</v>
      </c>
      <c r="AM26" s="7">
        <f t="shared" si="19"/>
        <v>0</v>
      </c>
      <c r="AN26" s="7">
        <f t="shared" si="19"/>
        <v>0</v>
      </c>
      <c r="AO26" s="7">
        <f t="shared" si="19"/>
        <v>0</v>
      </c>
      <c r="AP26" s="7">
        <f t="shared" si="19"/>
        <v>0</v>
      </c>
      <c r="AQ26" s="7">
        <f t="shared" si="19"/>
        <v>0</v>
      </c>
      <c r="AR26" s="7">
        <f t="shared" si="19"/>
        <v>0</v>
      </c>
      <c r="AS26" s="7">
        <f t="shared" si="19"/>
        <v>0</v>
      </c>
      <c r="AT26" s="7">
        <f t="shared" si="19"/>
        <v>0</v>
      </c>
    </row>
    <row r="27" spans="1:46" ht="20.25" x14ac:dyDescent="0.3">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IF(A27="","",A27&amp;"-000000")</f>
        <v/>
      </c>
      <c r="AC27" s="7">
        <v>801</v>
      </c>
      <c r="AD27" s="7" t="str">
        <f t="shared" si="2"/>
        <v>043</v>
      </c>
      <c r="AG27" s="7">
        <v>110</v>
      </c>
      <c r="AH27" s="7" t="str">
        <f>Summary!$B$2</f>
        <v>USD</v>
      </c>
      <c r="AI27" s="7">
        <f t="shared" si="19"/>
        <v>0</v>
      </c>
      <c r="AJ27" s="7">
        <f t="shared" si="19"/>
        <v>0</v>
      </c>
      <c r="AK27" s="7">
        <f t="shared" si="19"/>
        <v>0</v>
      </c>
      <c r="AL27" s="7">
        <f t="shared" si="19"/>
        <v>0</v>
      </c>
      <c r="AM27" s="7">
        <f t="shared" si="19"/>
        <v>0</v>
      </c>
      <c r="AN27" s="7">
        <f t="shared" si="19"/>
        <v>0</v>
      </c>
      <c r="AO27" s="7">
        <f t="shared" si="19"/>
        <v>0</v>
      </c>
      <c r="AP27" s="7">
        <f t="shared" si="19"/>
        <v>0</v>
      </c>
      <c r="AQ27" s="7">
        <f t="shared" si="19"/>
        <v>0</v>
      </c>
      <c r="AR27" s="7">
        <f t="shared" si="19"/>
        <v>0</v>
      </c>
      <c r="AS27" s="7">
        <f t="shared" si="19"/>
        <v>0</v>
      </c>
      <c r="AT27" s="7">
        <f t="shared" si="19"/>
        <v>0</v>
      </c>
    </row>
    <row r="28" spans="1:46" ht="21" thickBot="1" x14ac:dyDescent="0.35">
      <c r="A28" s="11"/>
      <c r="B28" s="56" t="s">
        <v>130</v>
      </c>
      <c r="C28" s="60">
        <f t="shared" ref="C28:O28" si="21">SUM(C20:C27)</f>
        <v>0</v>
      </c>
      <c r="D28" s="60">
        <f t="shared" si="21"/>
        <v>0</v>
      </c>
      <c r="E28" s="60">
        <f t="shared" si="21"/>
        <v>0</v>
      </c>
      <c r="F28" s="60">
        <f t="shared" si="21"/>
        <v>0</v>
      </c>
      <c r="G28" s="60">
        <f t="shared" si="21"/>
        <v>0</v>
      </c>
      <c r="H28" s="60">
        <f t="shared" si="21"/>
        <v>0</v>
      </c>
      <c r="I28" s="60">
        <f t="shared" si="21"/>
        <v>0</v>
      </c>
      <c r="J28" s="60">
        <f t="shared" si="21"/>
        <v>0</v>
      </c>
      <c r="K28" s="60">
        <f t="shared" si="21"/>
        <v>0</v>
      </c>
      <c r="L28" s="60">
        <f t="shared" si="21"/>
        <v>0</v>
      </c>
      <c r="M28" s="60">
        <f t="shared" si="21"/>
        <v>0</v>
      </c>
      <c r="N28" s="60">
        <f t="shared" si="21"/>
        <v>0</v>
      </c>
      <c r="O28" s="60">
        <f t="shared" si="21"/>
        <v>0</v>
      </c>
      <c r="T28" s="7" t="s">
        <v>71</v>
      </c>
      <c r="U28" s="7">
        <v>7044</v>
      </c>
    </row>
    <row r="29" spans="1:46" ht="21" thickTop="1" x14ac:dyDescent="0.3">
      <c r="A29" s="11"/>
      <c r="B29" s="56"/>
      <c r="C29" s="4"/>
      <c r="D29" s="4"/>
      <c r="E29" s="4"/>
      <c r="F29" s="4"/>
      <c r="G29" s="4"/>
      <c r="H29" s="4"/>
      <c r="I29" s="4"/>
      <c r="J29" s="4"/>
      <c r="K29" s="4"/>
      <c r="L29" s="4"/>
      <c r="M29" s="4"/>
      <c r="N29" s="4"/>
      <c r="O29" s="4"/>
      <c r="T29" s="7" t="s">
        <v>72</v>
      </c>
      <c r="U29" s="7">
        <v>7046</v>
      </c>
    </row>
    <row r="30" spans="1:46" ht="20.25" customHeight="1" x14ac:dyDescent="0.3">
      <c r="A30" s="58" t="s">
        <v>285</v>
      </c>
      <c r="B30" s="59"/>
      <c r="C30" s="56"/>
      <c r="D30" s="4"/>
      <c r="E30" s="4"/>
      <c r="F30" s="4"/>
      <c r="G30" s="4"/>
      <c r="H30" s="4"/>
      <c r="I30" s="4"/>
      <c r="J30" s="4"/>
      <c r="K30" s="4"/>
      <c r="L30" s="4"/>
      <c r="M30" s="4"/>
      <c r="N30" s="4"/>
      <c r="O30" s="4"/>
      <c r="U30" s="7">
        <v>7022</v>
      </c>
    </row>
    <row r="31" spans="1:46" ht="20.25" customHeight="1" x14ac:dyDescent="0.3">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22">SUM(C31:N31)</f>
        <v>0</v>
      </c>
      <c r="T31" s="7" t="s">
        <v>51</v>
      </c>
      <c r="U31" s="7">
        <v>7024</v>
      </c>
      <c r="AA31" s="7" t="s">
        <v>190</v>
      </c>
      <c r="AB31" s="7" t="str">
        <f t="shared" ref="AB31:AB34" si="23">IF(A31="","",A31&amp;"-000000")</f>
        <v>7006-000000</v>
      </c>
      <c r="AC31" s="7">
        <v>802</v>
      </c>
      <c r="AD31" s="7" t="str">
        <f t="shared" si="2"/>
        <v>043</v>
      </c>
      <c r="AG31" s="7">
        <v>110</v>
      </c>
      <c r="AH31" s="7" t="str">
        <f>Summary!$B$2</f>
        <v>USD</v>
      </c>
      <c r="AI31" s="7">
        <f t="shared" ref="AI31:AI34" si="24">IF(C31="",0,C31)</f>
        <v>0</v>
      </c>
      <c r="AJ31" s="7">
        <f t="shared" ref="AJ31:AJ34" si="25">IF(D31="",0,D31)</f>
        <v>0</v>
      </c>
      <c r="AK31" s="7">
        <f t="shared" ref="AK31:AK34" si="26">IF(E31="",0,E31)</f>
        <v>0</v>
      </c>
      <c r="AL31" s="7">
        <f t="shared" ref="AL31:AL34" si="27">IF(F31="",0,F31)</f>
        <v>0</v>
      </c>
      <c r="AM31" s="7">
        <f t="shared" ref="AM31:AM34" si="28">IF(G31="",0,G31)</f>
        <v>0</v>
      </c>
      <c r="AN31" s="7">
        <f t="shared" ref="AN31:AN34" si="29">IF(H31="",0,H31)</f>
        <v>0</v>
      </c>
      <c r="AO31" s="7">
        <f t="shared" ref="AO31:AO34" si="30">IF(I31="",0,I31)</f>
        <v>0</v>
      </c>
      <c r="AP31" s="7">
        <f t="shared" ref="AP31:AP34" si="31">IF(J31="",0,J31)</f>
        <v>0</v>
      </c>
      <c r="AQ31" s="7">
        <f t="shared" ref="AQ31:AQ34" si="32">IF(K31="",0,K31)</f>
        <v>0</v>
      </c>
      <c r="AR31" s="7">
        <f t="shared" ref="AR31:AR34" si="33">IF(L31="",0,L31)</f>
        <v>0</v>
      </c>
      <c r="AS31" s="7">
        <f t="shared" ref="AS31:AS34" si="34">IF(M31="",0,M31)</f>
        <v>0</v>
      </c>
      <c r="AT31" s="7">
        <f t="shared" ref="AT31:AT34" si="35">IF(N31="",0,N31)</f>
        <v>0</v>
      </c>
    </row>
    <row r="32" spans="1:46" ht="20.25" customHeight="1" x14ac:dyDescent="0.3">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c r="L32" s="10"/>
      <c r="M32" s="10"/>
      <c r="N32" s="10"/>
      <c r="O32" s="4">
        <f t="shared" si="22"/>
        <v>0</v>
      </c>
      <c r="T32" s="7" t="s">
        <v>53</v>
      </c>
      <c r="U32" s="7">
        <v>7026</v>
      </c>
      <c r="AA32" s="7" t="s">
        <v>190</v>
      </c>
      <c r="AB32" s="7" t="str">
        <f t="shared" si="23"/>
        <v>7010-000000</v>
      </c>
      <c r="AC32" s="7">
        <v>802</v>
      </c>
      <c r="AD32" s="7" t="str">
        <f t="shared" si="2"/>
        <v>043</v>
      </c>
      <c r="AG32" s="7">
        <v>110</v>
      </c>
      <c r="AH32" s="7" t="str">
        <f>Summary!$B$2</f>
        <v>USD</v>
      </c>
      <c r="AI32" s="7">
        <f t="shared" si="24"/>
        <v>0</v>
      </c>
      <c r="AJ32" s="7">
        <f t="shared" si="25"/>
        <v>0</v>
      </c>
      <c r="AK32" s="7">
        <f t="shared" si="26"/>
        <v>0</v>
      </c>
      <c r="AL32" s="7">
        <f t="shared" si="27"/>
        <v>0</v>
      </c>
      <c r="AM32" s="7">
        <f t="shared" si="28"/>
        <v>0</v>
      </c>
      <c r="AN32" s="7">
        <f t="shared" si="29"/>
        <v>0</v>
      </c>
      <c r="AO32" s="7">
        <f t="shared" si="30"/>
        <v>0</v>
      </c>
      <c r="AP32" s="7">
        <f t="shared" si="31"/>
        <v>0</v>
      </c>
      <c r="AQ32" s="7">
        <f t="shared" si="32"/>
        <v>0</v>
      </c>
      <c r="AR32" s="7">
        <f t="shared" si="33"/>
        <v>0</v>
      </c>
      <c r="AS32" s="7">
        <f t="shared" si="34"/>
        <v>0</v>
      </c>
      <c r="AT32" s="7">
        <f t="shared" si="35"/>
        <v>0</v>
      </c>
    </row>
    <row r="33" spans="1:46" ht="20.25" customHeight="1" x14ac:dyDescent="0.3">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c r="K33" s="10"/>
      <c r="L33" s="10"/>
      <c r="M33" s="10"/>
      <c r="N33" s="10"/>
      <c r="O33" s="4">
        <f t="shared" si="22"/>
        <v>0</v>
      </c>
      <c r="T33" s="7" t="s">
        <v>55</v>
      </c>
      <c r="U33" s="7">
        <v>7028</v>
      </c>
      <c r="AA33" s="7" t="s">
        <v>190</v>
      </c>
      <c r="AB33" s="7" t="str">
        <f t="shared" si="23"/>
        <v>7012-000000</v>
      </c>
      <c r="AC33" s="7">
        <v>802</v>
      </c>
      <c r="AD33" s="7" t="str">
        <f t="shared" si="2"/>
        <v>043</v>
      </c>
      <c r="AG33" s="7">
        <v>110</v>
      </c>
      <c r="AH33" s="7" t="str">
        <f>Summary!$B$2</f>
        <v>USD</v>
      </c>
      <c r="AI33" s="7">
        <f t="shared" si="24"/>
        <v>0</v>
      </c>
      <c r="AJ33" s="7">
        <f t="shared" si="25"/>
        <v>0</v>
      </c>
      <c r="AK33" s="7">
        <f t="shared" si="26"/>
        <v>0</v>
      </c>
      <c r="AL33" s="7">
        <f t="shared" si="27"/>
        <v>0</v>
      </c>
      <c r="AM33" s="7">
        <f t="shared" si="28"/>
        <v>0</v>
      </c>
      <c r="AN33" s="7">
        <f t="shared" si="29"/>
        <v>0</v>
      </c>
      <c r="AO33" s="7">
        <f t="shared" si="30"/>
        <v>0</v>
      </c>
      <c r="AP33" s="7">
        <f t="shared" si="31"/>
        <v>0</v>
      </c>
      <c r="AQ33" s="7">
        <f t="shared" si="32"/>
        <v>0</v>
      </c>
      <c r="AR33" s="7">
        <f t="shared" si="33"/>
        <v>0</v>
      </c>
      <c r="AS33" s="7">
        <f t="shared" si="34"/>
        <v>0</v>
      </c>
      <c r="AT33" s="7">
        <f t="shared" si="35"/>
        <v>0</v>
      </c>
    </row>
    <row r="34" spans="1:46" ht="20.25" customHeight="1" x14ac:dyDescent="0.3">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c r="K34" s="10"/>
      <c r="L34" s="10"/>
      <c r="M34" s="10"/>
      <c r="N34" s="10"/>
      <c r="O34" s="4">
        <f t="shared" si="22"/>
        <v>0</v>
      </c>
      <c r="T34" s="7" t="s">
        <v>57</v>
      </c>
      <c r="U34" s="7">
        <v>7030</v>
      </c>
      <c r="AA34" s="7" t="s">
        <v>190</v>
      </c>
      <c r="AB34" s="7" t="str">
        <f t="shared" si="23"/>
        <v>7014-000000</v>
      </c>
      <c r="AC34" s="7">
        <v>802</v>
      </c>
      <c r="AD34" s="7" t="str">
        <f t="shared" si="2"/>
        <v>043</v>
      </c>
      <c r="AG34" s="7">
        <v>110</v>
      </c>
      <c r="AH34" s="7" t="str">
        <f>Summary!$B$2</f>
        <v>USD</v>
      </c>
      <c r="AI34" s="7">
        <f t="shared" si="24"/>
        <v>0</v>
      </c>
      <c r="AJ34" s="7">
        <f t="shared" si="25"/>
        <v>0</v>
      </c>
      <c r="AK34" s="7">
        <f t="shared" si="26"/>
        <v>0</v>
      </c>
      <c r="AL34" s="7">
        <f t="shared" si="27"/>
        <v>0</v>
      </c>
      <c r="AM34" s="7">
        <f t="shared" si="28"/>
        <v>0</v>
      </c>
      <c r="AN34" s="7">
        <f t="shared" si="29"/>
        <v>0</v>
      </c>
      <c r="AO34" s="7">
        <f t="shared" si="30"/>
        <v>0</v>
      </c>
      <c r="AP34" s="7">
        <f t="shared" si="31"/>
        <v>0</v>
      </c>
      <c r="AQ34" s="7">
        <f t="shared" si="32"/>
        <v>0</v>
      </c>
      <c r="AR34" s="7">
        <f t="shared" si="33"/>
        <v>0</v>
      </c>
      <c r="AS34" s="7">
        <f t="shared" si="34"/>
        <v>0</v>
      </c>
      <c r="AT34" s="7">
        <f t="shared" si="35"/>
        <v>0</v>
      </c>
    </row>
    <row r="35" spans="1:46" ht="20.25" customHeight="1" x14ac:dyDescent="0.3">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22"/>
        <v>0</v>
      </c>
      <c r="T35" s="7" t="s">
        <v>59</v>
      </c>
      <c r="U35" s="7">
        <v>7034</v>
      </c>
      <c r="AA35" s="7" t="s">
        <v>190</v>
      </c>
      <c r="AB35" s="7" t="str">
        <f>IF(A35="","",A35&amp;"-000000")</f>
        <v>7090-000000</v>
      </c>
      <c r="AC35" s="7">
        <v>802</v>
      </c>
      <c r="AD35" s="7" t="str">
        <f t="shared" si="2"/>
        <v>043</v>
      </c>
      <c r="AG35" s="7">
        <v>110</v>
      </c>
      <c r="AH35" s="7" t="str">
        <f>Summary!$B$2</f>
        <v>USD</v>
      </c>
      <c r="AI35" s="7">
        <f t="shared" ref="AI35:AT38" si="36">IF(C35="",0,C35)</f>
        <v>0</v>
      </c>
      <c r="AJ35" s="7">
        <f t="shared" si="36"/>
        <v>0</v>
      </c>
      <c r="AK35" s="7">
        <f t="shared" si="36"/>
        <v>0</v>
      </c>
      <c r="AL35" s="7">
        <f t="shared" si="36"/>
        <v>0</v>
      </c>
      <c r="AM35" s="7">
        <f t="shared" si="36"/>
        <v>0</v>
      </c>
      <c r="AN35" s="7">
        <f t="shared" si="36"/>
        <v>0</v>
      </c>
      <c r="AO35" s="7">
        <f t="shared" si="36"/>
        <v>0</v>
      </c>
      <c r="AP35" s="7">
        <f t="shared" si="36"/>
        <v>0</v>
      </c>
      <c r="AQ35" s="7">
        <f t="shared" si="36"/>
        <v>0</v>
      </c>
      <c r="AR35" s="7">
        <f t="shared" si="36"/>
        <v>0</v>
      </c>
      <c r="AS35" s="7">
        <f t="shared" si="36"/>
        <v>0</v>
      </c>
      <c r="AT35" s="7">
        <f t="shared" si="36"/>
        <v>0</v>
      </c>
    </row>
    <row r="36" spans="1:46" ht="20.25" customHeight="1" x14ac:dyDescent="0.3">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22"/>
        <v>0</v>
      </c>
      <c r="T36" s="7" t="s">
        <v>63</v>
      </c>
      <c r="U36" s="7">
        <v>7036</v>
      </c>
      <c r="AA36" s="7" t="s">
        <v>190</v>
      </c>
      <c r="AB36" s="7" t="str">
        <f t="shared" ref="AB36:AB37" si="37">IF(A36="","",A36&amp;"-000000")</f>
        <v/>
      </c>
      <c r="AC36" s="7">
        <v>802</v>
      </c>
      <c r="AD36" s="7" t="str">
        <f t="shared" si="2"/>
        <v>043</v>
      </c>
      <c r="AG36" s="7">
        <v>110</v>
      </c>
      <c r="AH36" s="7" t="str">
        <f>Summary!$B$2</f>
        <v>USD</v>
      </c>
      <c r="AI36" s="7">
        <f t="shared" si="36"/>
        <v>0</v>
      </c>
      <c r="AJ36" s="7">
        <f t="shared" si="36"/>
        <v>0</v>
      </c>
      <c r="AK36" s="7">
        <f t="shared" si="36"/>
        <v>0</v>
      </c>
      <c r="AL36" s="7">
        <f t="shared" si="36"/>
        <v>0</v>
      </c>
      <c r="AM36" s="7">
        <f t="shared" si="36"/>
        <v>0</v>
      </c>
      <c r="AN36" s="7">
        <f t="shared" si="36"/>
        <v>0</v>
      </c>
      <c r="AO36" s="7">
        <f t="shared" si="36"/>
        <v>0</v>
      </c>
      <c r="AP36" s="7">
        <f t="shared" si="36"/>
        <v>0</v>
      </c>
      <c r="AQ36" s="7">
        <f t="shared" si="36"/>
        <v>0</v>
      </c>
      <c r="AR36" s="7">
        <f t="shared" si="36"/>
        <v>0</v>
      </c>
      <c r="AS36" s="7">
        <f t="shared" si="36"/>
        <v>0</v>
      </c>
      <c r="AT36" s="7">
        <f t="shared" si="36"/>
        <v>0</v>
      </c>
    </row>
    <row r="37" spans="1:46" ht="20.25" customHeight="1" x14ac:dyDescent="0.3">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22"/>
        <v>0</v>
      </c>
      <c r="T37" s="7" t="s">
        <v>65</v>
      </c>
      <c r="U37" s="7">
        <v>7038</v>
      </c>
      <c r="AA37" s="7" t="s">
        <v>190</v>
      </c>
      <c r="AB37" s="7" t="str">
        <f t="shared" si="37"/>
        <v/>
      </c>
      <c r="AC37" s="7">
        <v>802</v>
      </c>
      <c r="AD37" s="7" t="str">
        <f t="shared" si="2"/>
        <v>043</v>
      </c>
      <c r="AG37" s="7">
        <v>110</v>
      </c>
      <c r="AH37" s="7" t="str">
        <f>Summary!$B$2</f>
        <v>USD</v>
      </c>
      <c r="AI37" s="7">
        <f t="shared" si="36"/>
        <v>0</v>
      </c>
      <c r="AJ37" s="7">
        <f t="shared" si="36"/>
        <v>0</v>
      </c>
      <c r="AK37" s="7">
        <f t="shared" si="36"/>
        <v>0</v>
      </c>
      <c r="AL37" s="7">
        <f t="shared" si="36"/>
        <v>0</v>
      </c>
      <c r="AM37" s="7">
        <f t="shared" si="36"/>
        <v>0</v>
      </c>
      <c r="AN37" s="7">
        <f t="shared" si="36"/>
        <v>0</v>
      </c>
      <c r="AO37" s="7">
        <f t="shared" si="36"/>
        <v>0</v>
      </c>
      <c r="AP37" s="7">
        <f t="shared" si="36"/>
        <v>0</v>
      </c>
      <c r="AQ37" s="7">
        <f t="shared" si="36"/>
        <v>0</v>
      </c>
      <c r="AR37" s="7">
        <f t="shared" si="36"/>
        <v>0</v>
      </c>
      <c r="AS37" s="7">
        <f t="shared" si="36"/>
        <v>0</v>
      </c>
      <c r="AT37" s="7">
        <f t="shared" si="36"/>
        <v>0</v>
      </c>
    </row>
    <row r="38" spans="1:46" ht="20.25" customHeight="1" x14ac:dyDescent="0.3">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22"/>
        <v>0</v>
      </c>
      <c r="T38" s="7" t="s">
        <v>67</v>
      </c>
      <c r="U38" s="7">
        <v>7040</v>
      </c>
      <c r="AA38" s="7" t="s">
        <v>190</v>
      </c>
      <c r="AB38" s="7" t="str">
        <f>IF(A38="","",A38&amp;"-000000")</f>
        <v/>
      </c>
      <c r="AC38" s="7">
        <v>802</v>
      </c>
      <c r="AD38" s="7" t="str">
        <f t="shared" si="2"/>
        <v>043</v>
      </c>
      <c r="AG38" s="7">
        <v>110</v>
      </c>
      <c r="AH38" s="7" t="str">
        <f>Summary!$B$2</f>
        <v>USD</v>
      </c>
      <c r="AI38" s="7">
        <f t="shared" si="36"/>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0.25" customHeight="1" thickBot="1" x14ac:dyDescent="0.35">
      <c r="A39" s="11"/>
      <c r="B39" s="56" t="s">
        <v>130</v>
      </c>
      <c r="C39" s="60">
        <f t="shared" ref="C39:O39" si="38">SUM(C31:C38)</f>
        <v>0</v>
      </c>
      <c r="D39" s="60">
        <f t="shared" si="38"/>
        <v>0</v>
      </c>
      <c r="E39" s="60">
        <f t="shared" si="38"/>
        <v>0</v>
      </c>
      <c r="F39" s="60">
        <f t="shared" si="38"/>
        <v>0</v>
      </c>
      <c r="G39" s="60">
        <f t="shared" si="38"/>
        <v>0</v>
      </c>
      <c r="H39" s="60">
        <f t="shared" si="38"/>
        <v>0</v>
      </c>
      <c r="I39" s="60">
        <f t="shared" si="38"/>
        <v>0</v>
      </c>
      <c r="J39" s="60">
        <f t="shared" si="38"/>
        <v>0</v>
      </c>
      <c r="K39" s="60">
        <f t="shared" si="38"/>
        <v>0</v>
      </c>
      <c r="L39" s="60">
        <f t="shared" si="38"/>
        <v>0</v>
      </c>
      <c r="M39" s="60">
        <f t="shared" si="38"/>
        <v>0</v>
      </c>
      <c r="N39" s="60">
        <f t="shared" si="38"/>
        <v>0</v>
      </c>
      <c r="O39" s="60">
        <f t="shared" si="38"/>
        <v>0</v>
      </c>
      <c r="T39" s="7" t="s">
        <v>69</v>
      </c>
      <c r="U39" s="7">
        <v>7042</v>
      </c>
    </row>
    <row r="40" spans="1:46" ht="20.25" customHeight="1" thickTop="1" x14ac:dyDescent="0.3">
      <c r="A40" s="11"/>
      <c r="B40" s="56"/>
      <c r="C40" s="4"/>
      <c r="D40" s="4"/>
      <c r="E40" s="4"/>
      <c r="F40" s="4"/>
      <c r="G40" s="4"/>
      <c r="H40" s="4"/>
      <c r="I40" s="4"/>
      <c r="J40" s="4"/>
      <c r="K40" s="4"/>
      <c r="L40" s="4"/>
      <c r="M40" s="4"/>
      <c r="N40" s="4"/>
      <c r="O40" s="4"/>
      <c r="T40" s="7" t="s">
        <v>71</v>
      </c>
      <c r="U40" s="7">
        <v>7044</v>
      </c>
    </row>
    <row r="41" spans="1:46" ht="20.25" customHeight="1" x14ac:dyDescent="0.3">
      <c r="A41" s="58" t="s">
        <v>286</v>
      </c>
      <c r="B41" s="59"/>
      <c r="C41" s="56"/>
      <c r="D41" s="4"/>
      <c r="E41" s="4"/>
      <c r="F41" s="4"/>
      <c r="G41" s="4"/>
      <c r="H41" s="4"/>
      <c r="I41" s="4"/>
      <c r="J41" s="4"/>
      <c r="K41" s="4"/>
      <c r="L41" s="4"/>
      <c r="M41" s="4"/>
      <c r="N41" s="4"/>
      <c r="O41" s="4"/>
      <c r="T41" s="7" t="s">
        <v>72</v>
      </c>
      <c r="U41" s="7">
        <v>7046</v>
      </c>
    </row>
    <row r="42" spans="1:46" ht="20.25" x14ac:dyDescent="0.3">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si="0"/>
        <v>0</v>
      </c>
      <c r="U42" s="7">
        <v>7022</v>
      </c>
      <c r="AA42" s="7" t="s">
        <v>190</v>
      </c>
      <c r="AB42" s="7" t="str">
        <f t="shared" ref="AB42:AB46" si="39">IF(A42="","",A42&amp;"-000000")</f>
        <v>7006-000000</v>
      </c>
      <c r="AC42" s="7">
        <v>803</v>
      </c>
      <c r="AD42" s="7" t="str">
        <f t="shared" si="2"/>
        <v>043</v>
      </c>
      <c r="AG42" s="7">
        <v>110</v>
      </c>
      <c r="AH42" s="7" t="str">
        <f>Summary!$B$2</f>
        <v>USD</v>
      </c>
      <c r="AI42" s="7">
        <f t="shared" ref="AI42:AT45" si="40">IF(C42="",0,C42)</f>
        <v>0</v>
      </c>
      <c r="AJ42" s="7">
        <f t="shared" si="40"/>
        <v>0</v>
      </c>
      <c r="AK42" s="7">
        <f t="shared" si="40"/>
        <v>0</v>
      </c>
      <c r="AL42" s="7">
        <f t="shared" si="40"/>
        <v>0</v>
      </c>
      <c r="AM42" s="7">
        <f t="shared" si="40"/>
        <v>0</v>
      </c>
      <c r="AN42" s="7">
        <f t="shared" si="40"/>
        <v>0</v>
      </c>
      <c r="AO42" s="7">
        <f t="shared" si="40"/>
        <v>0</v>
      </c>
      <c r="AP42" s="7">
        <f t="shared" si="40"/>
        <v>0</v>
      </c>
      <c r="AQ42" s="7">
        <f t="shared" si="40"/>
        <v>0</v>
      </c>
      <c r="AR42" s="7">
        <f t="shared" si="40"/>
        <v>0</v>
      </c>
      <c r="AS42" s="7">
        <f t="shared" si="40"/>
        <v>0</v>
      </c>
      <c r="AT42" s="7">
        <f t="shared" si="40"/>
        <v>0</v>
      </c>
    </row>
    <row r="43" spans="1:46" ht="21" customHeight="1" x14ac:dyDescent="0.3">
      <c r="A43" s="11">
        <v>7010</v>
      </c>
      <c r="B43" s="62" t="str">
        <f>IF(ISTEXT("SC District-"&amp;VLOOKUP(A43,'Chart of Accounts'!$B$5:$C$50,2,FALSE)),"SC District-"&amp;VLOOKUP(A43,'Chart of Accounts'!$B$5:$C$50,2,FALSE),"")</f>
        <v>SC District-Awards Expense (Trophies, Plaques, Ribbons &amp; Certificates)</v>
      </c>
      <c r="C43" s="10">
        <v>0</v>
      </c>
      <c r="D43" s="10">
        <v>0</v>
      </c>
      <c r="E43" s="10">
        <v>0</v>
      </c>
      <c r="F43" s="10">
        <v>0</v>
      </c>
      <c r="G43" s="10">
        <v>0</v>
      </c>
      <c r="H43" s="10">
        <v>0</v>
      </c>
      <c r="I43" s="10">
        <v>0</v>
      </c>
      <c r="J43" s="10">
        <v>0</v>
      </c>
      <c r="K43" s="10">
        <v>1568</v>
      </c>
      <c r="L43" s="10">
        <v>0</v>
      </c>
      <c r="M43" s="10">
        <v>0</v>
      </c>
      <c r="N43" s="10">
        <v>0</v>
      </c>
      <c r="O43" s="4">
        <f t="shared" si="0"/>
        <v>1568</v>
      </c>
      <c r="T43" s="7" t="s">
        <v>51</v>
      </c>
      <c r="U43" s="7">
        <v>7024</v>
      </c>
      <c r="AA43" s="7" t="s">
        <v>190</v>
      </c>
      <c r="AB43" s="7" t="str">
        <f t="shared" si="39"/>
        <v>7010-000000</v>
      </c>
      <c r="AC43" s="7">
        <v>803</v>
      </c>
      <c r="AD43" s="7" t="str">
        <f t="shared" si="2"/>
        <v>043</v>
      </c>
      <c r="AG43" s="7">
        <v>110</v>
      </c>
      <c r="AH43" s="7" t="str">
        <f>Summary!$B$2</f>
        <v>USD</v>
      </c>
      <c r="AI43" s="7">
        <f t="shared" si="40"/>
        <v>0</v>
      </c>
      <c r="AJ43" s="7">
        <f t="shared" si="40"/>
        <v>0</v>
      </c>
      <c r="AK43" s="7">
        <f t="shared" si="40"/>
        <v>0</v>
      </c>
      <c r="AL43" s="7">
        <f t="shared" si="40"/>
        <v>0</v>
      </c>
      <c r="AM43" s="7">
        <f t="shared" si="40"/>
        <v>0</v>
      </c>
      <c r="AN43" s="7">
        <f t="shared" si="40"/>
        <v>0</v>
      </c>
      <c r="AO43" s="7">
        <f t="shared" si="40"/>
        <v>0</v>
      </c>
      <c r="AP43" s="7">
        <f t="shared" si="40"/>
        <v>0</v>
      </c>
      <c r="AQ43" s="7">
        <f t="shared" si="40"/>
        <v>1568</v>
      </c>
      <c r="AR43" s="7">
        <f t="shared" si="40"/>
        <v>0</v>
      </c>
      <c r="AS43" s="7">
        <f t="shared" si="40"/>
        <v>0</v>
      </c>
      <c r="AT43" s="7">
        <f t="shared" si="40"/>
        <v>0</v>
      </c>
    </row>
    <row r="44" spans="1:46" ht="21" customHeight="1" x14ac:dyDescent="0.3">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c r="N44" s="10"/>
      <c r="O44" s="4">
        <f t="shared" si="0"/>
        <v>0</v>
      </c>
      <c r="T44" s="7" t="s">
        <v>53</v>
      </c>
      <c r="U44" s="7">
        <v>7026</v>
      </c>
      <c r="AA44" s="7" t="s">
        <v>190</v>
      </c>
      <c r="AB44" s="7" t="str">
        <f t="shared" si="39"/>
        <v>7012-000000</v>
      </c>
      <c r="AC44" s="7">
        <v>803</v>
      </c>
      <c r="AD44" s="7" t="str">
        <f t="shared" si="2"/>
        <v>043</v>
      </c>
      <c r="AG44" s="7">
        <v>110</v>
      </c>
      <c r="AH44" s="7" t="str">
        <f>Summary!$B$2</f>
        <v>USD</v>
      </c>
      <c r="AI44" s="7">
        <f t="shared" si="40"/>
        <v>0</v>
      </c>
      <c r="AJ44" s="7">
        <f t="shared" si="40"/>
        <v>0</v>
      </c>
      <c r="AK44" s="7">
        <f t="shared" si="40"/>
        <v>0</v>
      </c>
      <c r="AL44" s="7">
        <f t="shared" si="40"/>
        <v>0</v>
      </c>
      <c r="AM44" s="7">
        <f t="shared" si="40"/>
        <v>0</v>
      </c>
      <c r="AN44" s="7">
        <f t="shared" si="40"/>
        <v>0</v>
      </c>
      <c r="AO44" s="7">
        <f t="shared" si="40"/>
        <v>0</v>
      </c>
      <c r="AP44" s="7">
        <f t="shared" si="40"/>
        <v>0</v>
      </c>
      <c r="AQ44" s="7">
        <f t="shared" si="40"/>
        <v>0</v>
      </c>
      <c r="AR44" s="7">
        <f t="shared" si="40"/>
        <v>0</v>
      </c>
      <c r="AS44" s="7">
        <f t="shared" si="40"/>
        <v>0</v>
      </c>
      <c r="AT44" s="7">
        <f t="shared" si="40"/>
        <v>0</v>
      </c>
    </row>
    <row r="45" spans="1:46" ht="18.75" customHeight="1" x14ac:dyDescent="0.3">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c r="M45" s="10"/>
      <c r="N45" s="10"/>
      <c r="O45" s="4">
        <f t="shared" si="0"/>
        <v>0</v>
      </c>
      <c r="T45" s="7" t="s">
        <v>55</v>
      </c>
      <c r="U45" s="7">
        <v>7028</v>
      </c>
      <c r="AA45" s="7" t="s">
        <v>190</v>
      </c>
      <c r="AB45" s="7" t="str">
        <f t="shared" si="39"/>
        <v>7014-000000</v>
      </c>
      <c r="AC45" s="7">
        <v>803</v>
      </c>
      <c r="AD45" s="7" t="str">
        <f t="shared" si="2"/>
        <v>043</v>
      </c>
      <c r="AG45" s="7">
        <v>110</v>
      </c>
      <c r="AH45" s="7" t="str">
        <f>Summary!$B$2</f>
        <v>USD</v>
      </c>
      <c r="AI45" s="7">
        <f t="shared" si="40"/>
        <v>0</v>
      </c>
      <c r="AJ45" s="7">
        <f t="shared" si="40"/>
        <v>0</v>
      </c>
      <c r="AK45" s="7">
        <f t="shared" si="40"/>
        <v>0</v>
      </c>
      <c r="AL45" s="7">
        <f t="shared" si="40"/>
        <v>0</v>
      </c>
      <c r="AM45" s="7">
        <f t="shared" si="40"/>
        <v>0</v>
      </c>
      <c r="AN45" s="7">
        <f t="shared" si="40"/>
        <v>0</v>
      </c>
      <c r="AO45" s="7">
        <f t="shared" si="40"/>
        <v>0</v>
      </c>
      <c r="AP45" s="7">
        <f t="shared" si="40"/>
        <v>0</v>
      </c>
      <c r="AQ45" s="7">
        <f t="shared" si="40"/>
        <v>0</v>
      </c>
      <c r="AR45" s="7">
        <f t="shared" si="40"/>
        <v>0</v>
      </c>
      <c r="AS45" s="7">
        <f t="shared" si="40"/>
        <v>0</v>
      </c>
      <c r="AT45" s="7">
        <f t="shared" si="40"/>
        <v>0</v>
      </c>
    </row>
    <row r="46" spans="1:46" ht="20.25" x14ac:dyDescent="0.3">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c r="M46" s="10"/>
      <c r="N46" s="10"/>
      <c r="O46" s="4">
        <f t="shared" si="0"/>
        <v>0</v>
      </c>
      <c r="T46" s="7" t="s">
        <v>57</v>
      </c>
      <c r="U46" s="7">
        <v>7030</v>
      </c>
      <c r="AA46" s="7" t="s">
        <v>190</v>
      </c>
      <c r="AB46" s="7" t="str">
        <f t="shared" si="39"/>
        <v>7090-000000</v>
      </c>
      <c r="AC46" s="7">
        <v>803</v>
      </c>
      <c r="AD46" s="7" t="str">
        <f t="shared" si="2"/>
        <v>043</v>
      </c>
      <c r="AG46" s="7">
        <v>110</v>
      </c>
      <c r="AH46" s="7" t="str">
        <f>Summary!$B$2</f>
        <v>USD</v>
      </c>
      <c r="AI46" s="7">
        <f t="shared" ref="AI46:AT47" si="41">IF(C46="",0,C46)</f>
        <v>0</v>
      </c>
      <c r="AJ46" s="7">
        <f t="shared" si="41"/>
        <v>0</v>
      </c>
      <c r="AK46" s="7">
        <f t="shared" si="41"/>
        <v>0</v>
      </c>
      <c r="AL46" s="7">
        <f t="shared" si="41"/>
        <v>0</v>
      </c>
      <c r="AM46" s="7">
        <f t="shared" si="41"/>
        <v>0</v>
      </c>
      <c r="AN46" s="7">
        <f t="shared" si="41"/>
        <v>0</v>
      </c>
      <c r="AO46" s="7">
        <f t="shared" si="41"/>
        <v>0</v>
      </c>
      <c r="AP46" s="7">
        <f t="shared" si="41"/>
        <v>0</v>
      </c>
      <c r="AQ46" s="7">
        <f t="shared" si="41"/>
        <v>0</v>
      </c>
      <c r="AR46" s="7">
        <f t="shared" si="41"/>
        <v>0</v>
      </c>
      <c r="AS46" s="7">
        <f t="shared" si="41"/>
        <v>0</v>
      </c>
      <c r="AT46" s="7">
        <f t="shared" si="41"/>
        <v>0</v>
      </c>
    </row>
    <row r="47" spans="1:46" ht="20.25" x14ac:dyDescent="0.3">
      <c r="A47" s="19"/>
      <c r="B47" s="62" t="str">
        <f>IF(ISTEXT("SC-"&amp;VLOOKUP(A47,'Chart of Accounts'!$B$5:$C$54,2,FALSE)),"SC-"&amp;VLOOKUP(A47,'Chart of Accounts'!$B$5:$C$54,2,FALSE),"")</f>
        <v/>
      </c>
      <c r="C47" s="10"/>
      <c r="D47" s="10"/>
      <c r="E47" s="10"/>
      <c r="F47" s="10"/>
      <c r="G47" s="10"/>
      <c r="H47" s="10"/>
      <c r="I47" s="10"/>
      <c r="J47" s="10"/>
      <c r="K47" s="10"/>
      <c r="L47" s="10"/>
      <c r="M47" s="10"/>
      <c r="N47" s="10"/>
      <c r="O47" s="4">
        <f t="shared" si="0"/>
        <v>0</v>
      </c>
      <c r="T47" s="7" t="s">
        <v>59</v>
      </c>
      <c r="U47" s="7">
        <v>7034</v>
      </c>
      <c r="AA47" s="7" t="s">
        <v>190</v>
      </c>
      <c r="AB47" s="7" t="str">
        <f t="shared" ref="AB47:AB49" si="42">IF(A47="","",A47&amp;"-000000")</f>
        <v/>
      </c>
      <c r="AC47" s="7">
        <v>803</v>
      </c>
      <c r="AD47" s="7" t="str">
        <f t="shared" si="2"/>
        <v>043</v>
      </c>
      <c r="AG47" s="7">
        <v>110</v>
      </c>
      <c r="AH47" s="7" t="str">
        <f>Summary!$B$2</f>
        <v>USD</v>
      </c>
      <c r="AI47" s="7">
        <f t="shared" si="41"/>
        <v>0</v>
      </c>
      <c r="AJ47" s="7">
        <f t="shared" si="41"/>
        <v>0</v>
      </c>
      <c r="AK47" s="7">
        <f t="shared" si="41"/>
        <v>0</v>
      </c>
      <c r="AL47" s="7">
        <f t="shared" si="41"/>
        <v>0</v>
      </c>
      <c r="AM47" s="7">
        <f t="shared" si="41"/>
        <v>0</v>
      </c>
      <c r="AN47" s="7">
        <f t="shared" si="41"/>
        <v>0</v>
      </c>
      <c r="AO47" s="7">
        <f t="shared" si="41"/>
        <v>0</v>
      </c>
      <c r="AP47" s="7">
        <f t="shared" si="41"/>
        <v>0</v>
      </c>
      <c r="AQ47" s="7">
        <f t="shared" si="41"/>
        <v>0</v>
      </c>
      <c r="AR47" s="7">
        <f t="shared" si="41"/>
        <v>0</v>
      </c>
      <c r="AS47" s="7">
        <f t="shared" si="41"/>
        <v>0</v>
      </c>
      <c r="AT47" s="7">
        <f t="shared" si="41"/>
        <v>0</v>
      </c>
    </row>
    <row r="48" spans="1:46" ht="20.25" x14ac:dyDescent="0.3">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ref="O48" si="43">SUM(C48:N48)</f>
        <v>0</v>
      </c>
      <c r="T48" s="7" t="s">
        <v>63</v>
      </c>
      <c r="U48" s="7">
        <v>7036</v>
      </c>
      <c r="AA48" s="7" t="s">
        <v>190</v>
      </c>
      <c r="AB48" s="7" t="str">
        <f t="shared" si="42"/>
        <v/>
      </c>
      <c r="AC48" s="7">
        <v>803</v>
      </c>
      <c r="AD48" s="7" t="str">
        <f t="shared" si="2"/>
        <v>043</v>
      </c>
      <c r="AG48" s="7">
        <v>110</v>
      </c>
      <c r="AH48" s="7" t="str">
        <f>Summary!$B$2</f>
        <v>USD</v>
      </c>
      <c r="AI48" s="7">
        <f t="shared" ref="AI48:AI49" si="44">IF(C48="",0,C48)</f>
        <v>0</v>
      </c>
      <c r="AJ48" s="7">
        <f t="shared" ref="AJ48:AJ49" si="45">IF(D48="",0,D48)</f>
        <v>0</v>
      </c>
      <c r="AK48" s="7">
        <f t="shared" ref="AK48:AK49" si="46">IF(E48="",0,E48)</f>
        <v>0</v>
      </c>
      <c r="AL48" s="7">
        <f t="shared" ref="AL48:AL49" si="47">IF(F48="",0,F48)</f>
        <v>0</v>
      </c>
      <c r="AM48" s="7">
        <f t="shared" ref="AM48:AM49" si="48">IF(G48="",0,G48)</f>
        <v>0</v>
      </c>
      <c r="AN48" s="7">
        <f t="shared" ref="AN48:AN49" si="49">IF(H48="",0,H48)</f>
        <v>0</v>
      </c>
      <c r="AO48" s="7">
        <f t="shared" ref="AO48:AO49" si="50">IF(I48="",0,I48)</f>
        <v>0</v>
      </c>
      <c r="AP48" s="7">
        <f t="shared" ref="AP48:AP49" si="51">IF(J48="",0,J48)</f>
        <v>0</v>
      </c>
      <c r="AQ48" s="7">
        <f t="shared" ref="AQ48:AQ49" si="52">IF(K48="",0,K48)</f>
        <v>0</v>
      </c>
      <c r="AR48" s="7">
        <f t="shared" ref="AR48:AR49" si="53">IF(L48="",0,L48)</f>
        <v>0</v>
      </c>
      <c r="AS48" s="7">
        <f t="shared" ref="AS48:AS49" si="54">IF(M48="",0,M48)</f>
        <v>0</v>
      </c>
      <c r="AT48" s="7">
        <f t="shared" ref="AT48:AT49" si="55">IF(N48="",0,N48)</f>
        <v>0</v>
      </c>
    </row>
    <row r="49" spans="1:46" ht="20.25" x14ac:dyDescent="0.3">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0"/>
        <v>0</v>
      </c>
      <c r="T49" s="7" t="s">
        <v>65</v>
      </c>
      <c r="U49" s="7">
        <v>7038</v>
      </c>
      <c r="AA49" s="7" t="s">
        <v>190</v>
      </c>
      <c r="AB49" s="7" t="str">
        <f t="shared" si="42"/>
        <v/>
      </c>
      <c r="AC49" s="7">
        <v>803</v>
      </c>
      <c r="AD49" s="7" t="str">
        <f t="shared" si="2"/>
        <v>043</v>
      </c>
      <c r="AG49" s="7">
        <v>110</v>
      </c>
      <c r="AH49" s="7" t="str">
        <f>Summary!$B$2</f>
        <v>USD</v>
      </c>
      <c r="AI49" s="7">
        <f t="shared" si="44"/>
        <v>0</v>
      </c>
      <c r="AJ49" s="7">
        <f t="shared" si="45"/>
        <v>0</v>
      </c>
      <c r="AK49" s="7">
        <f t="shared" si="46"/>
        <v>0</v>
      </c>
      <c r="AL49" s="7">
        <f t="shared" si="47"/>
        <v>0</v>
      </c>
      <c r="AM49" s="7">
        <f t="shared" si="48"/>
        <v>0</v>
      </c>
      <c r="AN49" s="7">
        <f t="shared" si="49"/>
        <v>0</v>
      </c>
      <c r="AO49" s="7">
        <f t="shared" si="50"/>
        <v>0</v>
      </c>
      <c r="AP49" s="7">
        <f t="shared" si="51"/>
        <v>0</v>
      </c>
      <c r="AQ49" s="7">
        <f t="shared" si="52"/>
        <v>0</v>
      </c>
      <c r="AR49" s="7">
        <f t="shared" si="53"/>
        <v>0</v>
      </c>
      <c r="AS49" s="7">
        <f t="shared" si="54"/>
        <v>0</v>
      </c>
      <c r="AT49" s="7">
        <f t="shared" si="55"/>
        <v>0</v>
      </c>
    </row>
    <row r="50" spans="1:46" ht="21" thickBot="1" x14ac:dyDescent="0.35">
      <c r="A50" s="11"/>
      <c r="B50" s="56" t="s">
        <v>130</v>
      </c>
      <c r="C50" s="60">
        <f t="shared" ref="C50:O50" si="56">SUM(C42:C49)</f>
        <v>0</v>
      </c>
      <c r="D50" s="60">
        <f t="shared" si="56"/>
        <v>0</v>
      </c>
      <c r="E50" s="60">
        <f t="shared" si="56"/>
        <v>0</v>
      </c>
      <c r="F50" s="60">
        <f t="shared" si="56"/>
        <v>0</v>
      </c>
      <c r="G50" s="60">
        <f t="shared" si="56"/>
        <v>0</v>
      </c>
      <c r="H50" s="60">
        <f t="shared" si="56"/>
        <v>0</v>
      </c>
      <c r="I50" s="60">
        <f t="shared" si="56"/>
        <v>0</v>
      </c>
      <c r="J50" s="60">
        <f t="shared" si="56"/>
        <v>0</v>
      </c>
      <c r="K50" s="60">
        <f t="shared" si="56"/>
        <v>1568</v>
      </c>
      <c r="L50" s="60">
        <f t="shared" si="56"/>
        <v>0</v>
      </c>
      <c r="M50" s="60">
        <f t="shared" si="56"/>
        <v>0</v>
      </c>
      <c r="N50" s="60">
        <f t="shared" si="56"/>
        <v>0</v>
      </c>
      <c r="O50" s="60">
        <f t="shared" si="56"/>
        <v>1568</v>
      </c>
      <c r="T50" s="7" t="s">
        <v>67</v>
      </c>
      <c r="U50" s="7">
        <v>7040</v>
      </c>
    </row>
    <row r="51" spans="1:46" ht="15.75" thickTop="1" x14ac:dyDescent="0.2">
      <c r="T51" s="7" t="s">
        <v>69</v>
      </c>
      <c r="U51" s="7">
        <v>7042</v>
      </c>
    </row>
    <row r="52" spans="1:46" x14ac:dyDescent="0.2">
      <c r="T52" s="7" t="s">
        <v>71</v>
      </c>
      <c r="U52" s="7">
        <v>7044</v>
      </c>
    </row>
    <row r="53" spans="1:46" ht="21" thickBot="1" x14ac:dyDescent="0.35">
      <c r="B53" s="56" t="s">
        <v>130</v>
      </c>
      <c r="C53" s="60">
        <f t="shared" ref="C53:N53" si="57">C28+C39+C50</f>
        <v>0</v>
      </c>
      <c r="D53" s="60">
        <f t="shared" si="57"/>
        <v>0</v>
      </c>
      <c r="E53" s="60">
        <f t="shared" si="57"/>
        <v>0</v>
      </c>
      <c r="F53" s="60">
        <f t="shared" si="57"/>
        <v>0</v>
      </c>
      <c r="G53" s="60">
        <f t="shared" si="57"/>
        <v>0</v>
      </c>
      <c r="H53" s="60">
        <f t="shared" si="57"/>
        <v>0</v>
      </c>
      <c r="I53" s="60">
        <f t="shared" si="57"/>
        <v>0</v>
      </c>
      <c r="J53" s="60">
        <f t="shared" si="57"/>
        <v>0</v>
      </c>
      <c r="K53" s="60">
        <f t="shared" si="57"/>
        <v>1568</v>
      </c>
      <c r="L53" s="60">
        <f t="shared" si="57"/>
        <v>0</v>
      </c>
      <c r="M53" s="60">
        <f t="shared" si="57"/>
        <v>0</v>
      </c>
      <c r="N53" s="60">
        <f t="shared" si="57"/>
        <v>0</v>
      </c>
      <c r="O53" s="60">
        <f>SUM(C53:N53)</f>
        <v>1568</v>
      </c>
      <c r="T53" s="7" t="s">
        <v>72</v>
      </c>
      <c r="U53" s="7">
        <v>7046</v>
      </c>
    </row>
    <row r="54" spans="1:46" ht="15.75" thickTop="1" x14ac:dyDescent="0.2">
      <c r="T54" s="7" t="s">
        <v>74</v>
      </c>
      <c r="U54" s="7">
        <v>7048</v>
      </c>
    </row>
    <row r="55" spans="1:46" ht="21" thickBot="1" x14ac:dyDescent="0.35">
      <c r="A55" s="56" t="s">
        <v>225</v>
      </c>
      <c r="B55" s="56"/>
      <c r="C55" s="69">
        <f t="shared" ref="C55:O55" si="58">C17-C50-C28-C39</f>
        <v>0</v>
      </c>
      <c r="D55" s="69">
        <f t="shared" si="58"/>
        <v>0</v>
      </c>
      <c r="E55" s="69">
        <f t="shared" si="58"/>
        <v>0</v>
      </c>
      <c r="F55" s="69">
        <f t="shared" si="58"/>
        <v>0</v>
      </c>
      <c r="G55" s="69">
        <f t="shared" si="58"/>
        <v>0</v>
      </c>
      <c r="H55" s="69">
        <f t="shared" si="58"/>
        <v>0</v>
      </c>
      <c r="I55" s="69">
        <f t="shared" si="58"/>
        <v>0</v>
      </c>
      <c r="J55" s="69">
        <f t="shared" si="58"/>
        <v>0</v>
      </c>
      <c r="K55" s="69">
        <f t="shared" si="58"/>
        <v>-1568</v>
      </c>
      <c r="L55" s="69">
        <f t="shared" si="58"/>
        <v>0</v>
      </c>
      <c r="M55" s="69">
        <f t="shared" si="58"/>
        <v>0</v>
      </c>
      <c r="N55" s="69">
        <f t="shared" si="58"/>
        <v>0</v>
      </c>
      <c r="O55" s="69">
        <f t="shared" si="58"/>
        <v>-1568</v>
      </c>
      <c r="T55" s="7" t="s">
        <v>76</v>
      </c>
      <c r="U55" s="7">
        <v>7050</v>
      </c>
    </row>
    <row r="56" spans="1:46" ht="15.75" thickTop="1" x14ac:dyDescent="0.2">
      <c r="T56" s="7" t="s">
        <v>78</v>
      </c>
      <c r="U56" s="7">
        <v>7052</v>
      </c>
    </row>
    <row r="57" spans="1:46" x14ac:dyDescent="0.2">
      <c r="T57" s="7" t="s">
        <v>80</v>
      </c>
      <c r="U57" s="7">
        <v>7070</v>
      </c>
    </row>
    <row r="58" spans="1:46" x14ac:dyDescent="0.2">
      <c r="T58" s="7" t="s">
        <v>81</v>
      </c>
      <c r="U58" s="7">
        <v>7072</v>
      </c>
    </row>
    <row r="59" spans="1:46" x14ac:dyDescent="0.2">
      <c r="T59" s="7" t="s">
        <v>83</v>
      </c>
      <c r="U59" s="7">
        <v>7080</v>
      </c>
    </row>
    <row r="60" spans="1:46" x14ac:dyDescent="0.2">
      <c r="T60" s="7" t="s">
        <v>85</v>
      </c>
      <c r="U60" s="7">
        <v>7082</v>
      </c>
    </row>
    <row r="61" spans="1:46" x14ac:dyDescent="0.2">
      <c r="T61" s="7" t="s">
        <v>87</v>
      </c>
      <c r="U61" s="7">
        <v>7084</v>
      </c>
    </row>
    <row r="62" spans="1:46" x14ac:dyDescent="0.2">
      <c r="T62" s="7" t="s">
        <v>89</v>
      </c>
      <c r="U62" s="7">
        <v>7088</v>
      </c>
    </row>
    <row r="63" spans="1:46" x14ac:dyDescent="0.2">
      <c r="T63" s="7" t="s">
        <v>91</v>
      </c>
      <c r="U63" s="7">
        <v>7090</v>
      </c>
    </row>
    <row r="64" spans="1:46" x14ac:dyDescent="0.2">
      <c r="T64" s="7" t="s">
        <v>93</v>
      </c>
    </row>
    <row r="65" spans="20:20" x14ac:dyDescent="0.2">
      <c r="T65" s="7" t="s">
        <v>95</v>
      </c>
    </row>
    <row r="66" spans="20:20" x14ac:dyDescent="0.2">
      <c r="T66" s="7" t="s">
        <v>97</v>
      </c>
    </row>
    <row r="67" spans="20:20" x14ac:dyDescent="0.2">
      <c r="T67" s="7">
        <f>'Chart of Accounts'!I38</f>
        <v>0</v>
      </c>
    </row>
    <row r="68" spans="20:20" x14ac:dyDescent="0.2">
      <c r="T68" s="7">
        <f>'Chart of Accounts'!I39</f>
        <v>0</v>
      </c>
    </row>
    <row r="69" spans="20:20" x14ac:dyDescent="0.2">
      <c r="T69" s="7">
        <f>'Chart of Accounts'!I40</f>
        <v>0</v>
      </c>
    </row>
    <row r="70" spans="20:20" x14ac:dyDescent="0.2">
      <c r="T70" s="7">
        <f>'Chart of Accounts'!I41</f>
        <v>0</v>
      </c>
    </row>
    <row r="71" spans="20:20" x14ac:dyDescent="0.2">
      <c r="T71" s="7">
        <f>'Chart of Accounts'!I42</f>
        <v>0</v>
      </c>
    </row>
    <row r="72" spans="20:20" x14ac:dyDescent="0.2">
      <c r="T72" s="7">
        <f>'Chart of Accounts'!I43</f>
        <v>0</v>
      </c>
    </row>
    <row r="73" spans="20:20" x14ac:dyDescent="0.2">
      <c r="T73" s="7">
        <f>'Chart of Accounts'!I44</f>
        <v>0</v>
      </c>
    </row>
    <row r="74" spans="20:20" x14ac:dyDescent="0.2">
      <c r="T74" s="7">
        <f>'Chart of Accounts'!I45</f>
        <v>0</v>
      </c>
    </row>
    <row r="75" spans="20:20" x14ac:dyDescent="0.2">
      <c r="T75" s="7">
        <f>'Chart of Accounts'!I46</f>
        <v>0</v>
      </c>
    </row>
    <row r="76" spans="20:20" x14ac:dyDescent="0.2">
      <c r="T76" s="7">
        <f>'Chart of Accounts'!I47</f>
        <v>0</v>
      </c>
    </row>
    <row r="77" spans="20:20" x14ac:dyDescent="0.2">
      <c r="T77" s="7">
        <f>'Chart of Accounts'!I48</f>
        <v>0</v>
      </c>
    </row>
    <row r="78" spans="20:20" x14ac:dyDescent="0.2">
      <c r="T78" s="7">
        <f>'Chart of Accounts'!I49</f>
        <v>0</v>
      </c>
    </row>
    <row r="79" spans="20:20" x14ac:dyDescent="0.2">
      <c r="T79" s="7">
        <f>'Chart of Accounts'!I50</f>
        <v>0</v>
      </c>
    </row>
    <row r="80" spans="20:20" x14ac:dyDescent="0.2">
      <c r="T80" s="7">
        <f>'Chart of Accounts'!I52</f>
        <v>0</v>
      </c>
    </row>
  </sheetData>
  <sheetProtection algorithmName="SHA-512" hashValue="VgzM5HxZTulKMSk2yUaKjTFBGARJtVUGXshtH8K+UYMJtGJF7lh3HRThoSPIGiqw6izdcm1FJs4mV2FhFFEGLA==" saltValue="uVbirCc8lqFaIZHpXWwmT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B00-000001000000}">
      <formula1>0</formula1>
    </dataValidation>
    <dataValidation type="list" allowBlank="1" showInputMessage="1" showErrorMessage="1" sqref="A25:A27 A36:A38 A48:A49 A47" xr:uid="{00000000-0002-0000-0B00-000000000000}">
      <formula1>$U$10:$U$63</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9"/>
  <sheetViews>
    <sheetView zoomScale="50" zoomScaleNormal="50" workbookViewId="0">
      <pane xSplit="2" ySplit="6" topLeftCell="C7" activePane="bottomRight" state="frozen"/>
      <selection activeCell="B1" sqref="B1"/>
      <selection pane="topRight" activeCell="B1" sqref="B1"/>
      <selection pane="bottomLeft" activeCell="B1" sqref="B1"/>
      <selection pane="bottomRight" activeCell="I12" sqref="I12"/>
    </sheetView>
  </sheetViews>
  <sheetFormatPr defaultColWidth="9.140625" defaultRowHeight="15" x14ac:dyDescent="0.2"/>
  <cols>
    <col min="1" max="1" width="11.140625" style="7" customWidth="1"/>
    <col min="2" max="2" width="52.7109375" style="7" customWidth="1"/>
    <col min="3" max="15" width="17" style="7" customWidth="1"/>
    <col min="16" max="17" width="9.140625" style="7"/>
    <col min="18" max="19" width="9.140625" style="7" customWidth="1"/>
    <col min="20" max="20" width="19.140625" style="7" hidden="1" customWidth="1"/>
    <col min="21" max="21" width="6.85546875" style="7" hidden="1" customWidth="1"/>
    <col min="22" max="26" width="9.140625" style="7" hidden="1" customWidth="1"/>
    <col min="27" max="27" width="13.85546875" style="7" hidden="1" customWidth="1"/>
    <col min="28" max="28" width="15.7109375" style="7" hidden="1" customWidth="1"/>
    <col min="29" max="29" width="17.28515625" style="7" hidden="1" customWidth="1"/>
    <col min="30" max="30" width="13.140625" style="7" hidden="1" customWidth="1"/>
    <col min="31" max="31" width="5.5703125" style="7" hidden="1" customWidth="1"/>
    <col min="32" max="32" width="13.7109375" style="7" hidden="1" customWidth="1"/>
    <col min="33" max="33" width="19.85546875" style="7" hidden="1" customWidth="1"/>
    <col min="34" max="34" width="22" style="7" hidden="1" customWidth="1"/>
    <col min="35" max="35" width="11.85546875" style="7" hidden="1" customWidth="1"/>
    <col min="36" max="38" width="12.28515625" style="7" hidden="1" customWidth="1"/>
    <col min="39" max="39" width="12.140625" style="7" hidden="1" customWidth="1"/>
    <col min="40" max="40" width="12.28515625" style="7" hidden="1" customWidth="1"/>
    <col min="41" max="41" width="12.140625" style="7" hidden="1" customWidth="1"/>
    <col min="42" max="43" width="12.28515625" style="7" hidden="1" customWidth="1"/>
    <col min="44" max="44" width="13.140625" style="7" hidden="1" customWidth="1"/>
    <col min="45" max="45" width="12.5703125" style="7" hidden="1" customWidth="1"/>
    <col min="46" max="46" width="13.140625" style="7" hidden="1" customWidth="1"/>
    <col min="47" max="47" width="9.140625" style="7" hidden="1" customWidth="1"/>
    <col min="48"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'Speech Contest'!G3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131</v>
      </c>
      <c r="B8" s="59"/>
      <c r="C8" s="56"/>
      <c r="D8" s="4"/>
      <c r="E8" s="4"/>
      <c r="F8" s="4"/>
      <c r="G8" s="4"/>
      <c r="H8" s="4"/>
      <c r="I8" s="4"/>
      <c r="J8" s="4"/>
      <c r="K8" s="4"/>
      <c r="L8" s="4"/>
      <c r="M8" s="4"/>
      <c r="N8" s="4"/>
      <c r="O8" s="4"/>
    </row>
    <row r="9" spans="1:46" ht="20.25" x14ac:dyDescent="0.3">
      <c r="A9" s="11">
        <v>7004</v>
      </c>
      <c r="B9" s="62" t="str">
        <f>IF(ISTEXT("Admin-"&amp;VLOOKUP(A9,'Chart of Accounts'!$B$5:$C$63,2,FALSE)),"Admin-"&amp;VLOOKUP(A9,'Chart of Accounts'!$B$5:$C$63,2,FALSE),"")</f>
        <v>Admin-Badges &amp; Pins</v>
      </c>
      <c r="C9" s="10"/>
      <c r="D9" s="10"/>
      <c r="E9" s="10"/>
      <c r="F9" s="10">
        <v>300</v>
      </c>
      <c r="G9" s="10"/>
      <c r="H9" s="10"/>
      <c r="I9" s="10"/>
      <c r="J9" s="10"/>
      <c r="K9" s="10"/>
      <c r="L9" s="10"/>
      <c r="M9" s="10"/>
      <c r="N9" s="10"/>
      <c r="O9" s="4">
        <f t="shared" ref="O9:O23" si="0">SUM(C9:N9)</f>
        <v>300</v>
      </c>
      <c r="T9" s="115" t="s">
        <v>258</v>
      </c>
      <c r="AA9" s="7" t="s">
        <v>190</v>
      </c>
      <c r="AB9" s="7" t="str">
        <f t="shared" ref="AB9:AB23" si="1">IF(A9="","",A9&amp;"-000000")</f>
        <v>7004-000000</v>
      </c>
      <c r="AC9" s="7">
        <v>900</v>
      </c>
      <c r="AD9" s="7" t="str">
        <f t="shared" ref="AD9:AD34" si="2">IF(LEN($O$1)=3,$O$1,IF(LEN($O$1)=2,0&amp;$O$1,IF(LEN($O$1)=1,0&amp;0&amp;$O$1,"ERROR")))</f>
        <v>043</v>
      </c>
      <c r="AG9" s="7">
        <v>110</v>
      </c>
      <c r="AH9" s="7" t="str">
        <f>Summary!$B$2</f>
        <v>USD</v>
      </c>
      <c r="AI9" s="7">
        <f t="shared" ref="AI9:AT22" si="3">IF(C9="",0,C9)</f>
        <v>0</v>
      </c>
      <c r="AJ9" s="7">
        <f t="shared" si="3"/>
        <v>0</v>
      </c>
      <c r="AK9" s="7">
        <f t="shared" si="3"/>
        <v>0</v>
      </c>
      <c r="AL9" s="7">
        <f t="shared" si="3"/>
        <v>300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7008</v>
      </c>
      <c r="B10" s="62"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7" t="s">
        <v>33</v>
      </c>
      <c r="U10" s="7">
        <v>7004</v>
      </c>
      <c r="AA10" s="7" t="s">
        <v>190</v>
      </c>
      <c r="AB10" s="7" t="str">
        <f t="shared" si="1"/>
        <v>7008-000000</v>
      </c>
      <c r="AC10" s="7">
        <v>900</v>
      </c>
      <c r="AD10" s="7" t="str">
        <f t="shared" si="2"/>
        <v>043</v>
      </c>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3">
      <c r="A11" s="11">
        <v>7010</v>
      </c>
      <c r="B11" s="62" t="str">
        <f>IF(ISTEXT("Admin-"&amp;VLOOKUP(A11,'Chart of Accounts'!$B$5:$C$63,2,FALSE)),"Admin-"&amp;VLOOKUP(A11,'Chart of Accounts'!$B$5:$C$63,2,FALSE),"")</f>
        <v>Admin-Awards Expense (Trophies, Plaques, Ribbons &amp; Certificates)</v>
      </c>
      <c r="C11" s="10">
        <v>150</v>
      </c>
      <c r="D11" s="10"/>
      <c r="E11" s="10"/>
      <c r="F11" s="10"/>
      <c r="G11" s="10"/>
      <c r="H11" s="10"/>
      <c r="I11" s="10"/>
      <c r="J11" s="10"/>
      <c r="K11" s="10"/>
      <c r="L11" s="10"/>
      <c r="M11" s="10"/>
      <c r="N11" s="10"/>
      <c r="O11" s="4">
        <f t="shared" si="0"/>
        <v>150</v>
      </c>
      <c r="T11" s="7" t="s">
        <v>35</v>
      </c>
      <c r="U11" s="7">
        <v>7006</v>
      </c>
      <c r="AA11" s="7" t="s">
        <v>190</v>
      </c>
      <c r="AB11" s="7" t="str">
        <f t="shared" si="1"/>
        <v>7010-000000</v>
      </c>
      <c r="AC11" s="7">
        <v>900</v>
      </c>
      <c r="AD11" s="7" t="str">
        <f t="shared" si="2"/>
        <v>043</v>
      </c>
      <c r="AG11" s="7">
        <v>110</v>
      </c>
      <c r="AH11" s="7" t="str">
        <f>Summary!$B$2</f>
        <v>USD</v>
      </c>
      <c r="AI11" s="7">
        <f t="shared" si="3"/>
        <v>150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3">
      <c r="A12" s="11">
        <v>7012</v>
      </c>
      <c r="B12" s="62" t="str">
        <f>IF(ISTEXT("Admin-"&amp;VLOOKUP(A12,'Chart of Accounts'!$B$5:$C$63,2,FALSE)),"Admin-"&amp;VLOOKUP(A12,'Chart of Accounts'!$B$5:$C$63,2,FALSE),"")</f>
        <v>Admin-Supplies &amp; Stationery Expense</v>
      </c>
      <c r="C12" s="10"/>
      <c r="D12" s="10"/>
      <c r="E12" s="10"/>
      <c r="F12" s="10"/>
      <c r="G12" s="10"/>
      <c r="H12" s="10"/>
      <c r="I12" s="10">
        <v>100</v>
      </c>
      <c r="J12" s="10"/>
      <c r="K12" s="10"/>
      <c r="L12" s="10"/>
      <c r="M12" s="10"/>
      <c r="N12" s="10"/>
      <c r="O12" s="4">
        <f t="shared" si="0"/>
        <v>100</v>
      </c>
      <c r="T12" s="7" t="s">
        <v>37</v>
      </c>
      <c r="U12" s="7">
        <v>7008</v>
      </c>
      <c r="AA12" s="7" t="s">
        <v>190</v>
      </c>
      <c r="AB12" s="7" t="str">
        <f t="shared" si="1"/>
        <v>7012-000000</v>
      </c>
      <c r="AC12" s="7">
        <v>900</v>
      </c>
      <c r="AD12" s="7" t="str">
        <f t="shared" si="2"/>
        <v>043</v>
      </c>
      <c r="AG12" s="7">
        <v>110</v>
      </c>
      <c r="AH12" s="7" t="str">
        <f>Summary!$B$2</f>
        <v>USD</v>
      </c>
      <c r="AI12" s="7">
        <f t="shared" si="3"/>
        <v>0</v>
      </c>
      <c r="AJ12" s="7">
        <f t="shared" si="3"/>
        <v>0</v>
      </c>
      <c r="AK12" s="7">
        <f t="shared" si="3"/>
        <v>0</v>
      </c>
      <c r="AL12" s="7">
        <f t="shared" si="3"/>
        <v>0</v>
      </c>
      <c r="AM12" s="7">
        <f t="shared" si="3"/>
        <v>0</v>
      </c>
      <c r="AN12" s="7">
        <f t="shared" si="3"/>
        <v>0</v>
      </c>
      <c r="AO12" s="7">
        <f t="shared" si="3"/>
        <v>100</v>
      </c>
      <c r="AP12" s="7">
        <f t="shared" si="3"/>
        <v>0</v>
      </c>
      <c r="AQ12" s="7">
        <f t="shared" si="3"/>
        <v>0</v>
      </c>
      <c r="AR12" s="7">
        <f t="shared" si="3"/>
        <v>0</v>
      </c>
      <c r="AS12" s="7">
        <f t="shared" si="3"/>
        <v>0</v>
      </c>
      <c r="AT12" s="7">
        <f t="shared" si="3"/>
        <v>0</v>
      </c>
    </row>
    <row r="13" spans="1:46" ht="19.5" customHeight="1" x14ac:dyDescent="0.3">
      <c r="A13" s="11">
        <v>7014</v>
      </c>
      <c r="B13" s="62"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7" t="s">
        <v>39</v>
      </c>
      <c r="U13" s="7">
        <v>7010</v>
      </c>
      <c r="AA13" s="7" t="s">
        <v>190</v>
      </c>
      <c r="AB13" s="7" t="str">
        <f t="shared" si="1"/>
        <v>7014-000000</v>
      </c>
      <c r="AC13" s="7">
        <v>900</v>
      </c>
      <c r="AD13" s="7" t="str">
        <f t="shared" si="2"/>
        <v>043</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3">
      <c r="A14" s="11">
        <v>7020</v>
      </c>
      <c r="B14" s="62" t="str">
        <f>IF(ISTEXT("Admin-"&amp;VLOOKUP(A14,'Chart of Accounts'!$B$5:$C$63,2,FALSE)),"Admin-"&amp;VLOOKUP(A14,'Chart of Accounts'!$B$5:$C$63,2,FALSE),"")</f>
        <v>Admin-Printing Expense</v>
      </c>
      <c r="C14" s="10"/>
      <c r="D14" s="10">
        <v>100</v>
      </c>
      <c r="E14" s="10"/>
      <c r="F14" s="10"/>
      <c r="G14" s="10"/>
      <c r="H14" s="10"/>
      <c r="I14" s="10"/>
      <c r="J14" s="10"/>
      <c r="K14" s="10"/>
      <c r="L14" s="10"/>
      <c r="M14" s="10"/>
      <c r="N14" s="10"/>
      <c r="O14" s="4">
        <f t="shared" si="0"/>
        <v>100</v>
      </c>
      <c r="T14" s="7" t="s">
        <v>41</v>
      </c>
      <c r="U14" s="7">
        <v>7012</v>
      </c>
      <c r="AA14" s="7" t="s">
        <v>190</v>
      </c>
      <c r="AB14" s="7" t="str">
        <f t="shared" si="1"/>
        <v>7020-000000</v>
      </c>
      <c r="AC14" s="7">
        <v>900</v>
      </c>
      <c r="AD14" s="7" t="str">
        <f t="shared" si="2"/>
        <v>043</v>
      </c>
      <c r="AG14" s="7">
        <v>110</v>
      </c>
      <c r="AH14" s="7" t="str">
        <f>Summary!$B$2</f>
        <v>USD</v>
      </c>
      <c r="AI14" s="7">
        <f t="shared" si="3"/>
        <v>0</v>
      </c>
      <c r="AJ14" s="7">
        <f t="shared" si="3"/>
        <v>100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3">
      <c r="A15" s="11">
        <v>7022</v>
      </c>
      <c r="B15" s="62"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7" t="s">
        <v>43</v>
      </c>
      <c r="U15" s="7">
        <v>7014</v>
      </c>
      <c r="AA15" s="7" t="s">
        <v>190</v>
      </c>
      <c r="AB15" s="7" t="str">
        <f t="shared" si="1"/>
        <v>7022-000000</v>
      </c>
      <c r="AC15" s="7">
        <v>900</v>
      </c>
      <c r="AD15" s="7" t="str">
        <f t="shared" si="2"/>
        <v>043</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3">
      <c r="A16" s="11">
        <v>7026</v>
      </c>
      <c r="B16" s="62" t="str">
        <f>IF(ISTEXT("Admin-"&amp;VLOOKUP(A16,'Chart of Accounts'!$B$5:$C$63,2,FALSE)),"Admin-"&amp;VLOOKUP(A16,'Chart of Accounts'!$B$5:$C$63,2,FALSE),"")</f>
        <v>Admin-Website Expense</v>
      </c>
      <c r="C16" s="10"/>
      <c r="D16" s="10"/>
      <c r="E16" s="10">
        <v>1975</v>
      </c>
      <c r="F16" s="10"/>
      <c r="G16" s="10"/>
      <c r="H16" s="10"/>
      <c r="I16" s="10"/>
      <c r="J16" s="10"/>
      <c r="K16" s="10"/>
      <c r="L16" s="10"/>
      <c r="M16" s="10"/>
      <c r="N16" s="10"/>
      <c r="O16" s="4">
        <f t="shared" si="0"/>
        <v>1975</v>
      </c>
      <c r="T16" s="7" t="s">
        <v>45</v>
      </c>
      <c r="U16" s="7">
        <v>7018</v>
      </c>
      <c r="AA16" s="7" t="s">
        <v>190</v>
      </c>
      <c r="AB16" s="7" t="str">
        <f t="shared" si="1"/>
        <v>7026-000000</v>
      </c>
      <c r="AC16" s="7">
        <v>900</v>
      </c>
      <c r="AD16" s="7" t="str">
        <f t="shared" si="2"/>
        <v>043</v>
      </c>
      <c r="AG16" s="7">
        <v>110</v>
      </c>
      <c r="AH16" s="7" t="str">
        <f>Summary!$B$2</f>
        <v>USD</v>
      </c>
      <c r="AI16" s="7">
        <f t="shared" si="3"/>
        <v>0</v>
      </c>
      <c r="AJ16" s="7">
        <f t="shared" si="3"/>
        <v>0</v>
      </c>
      <c r="AK16" s="7">
        <f t="shared" si="3"/>
        <v>1975</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19.5" customHeight="1" x14ac:dyDescent="0.3">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043</v>
      </c>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3">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043</v>
      </c>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3">
      <c r="A19" s="11">
        <v>7034</v>
      </c>
      <c r="B19" s="62" t="str">
        <f>IF(ISTEXT("Admin-"&amp;VLOOKUP(A19,'Chart of Accounts'!$B$5:$C$63,2,FALSE)),"Admin-"&amp;VLOOKUP(A19,'Chart of Accounts'!$B$5:$C$63,2,FALSE),"")</f>
        <v>Admin-Conference Calls &amp; Webinars Expense</v>
      </c>
      <c r="C19" s="10"/>
      <c r="D19" s="10"/>
      <c r="E19" s="10"/>
      <c r="F19" s="10"/>
      <c r="G19" s="10"/>
      <c r="H19" s="10"/>
      <c r="I19" s="10"/>
      <c r="J19" s="10"/>
      <c r="K19" s="10"/>
      <c r="L19" s="10"/>
      <c r="M19" s="10"/>
      <c r="N19" s="10"/>
      <c r="O19" s="4">
        <f t="shared" si="0"/>
        <v>0</v>
      </c>
      <c r="T19" s="7" t="s">
        <v>51</v>
      </c>
      <c r="U19" s="7">
        <v>7024</v>
      </c>
      <c r="AA19" s="7" t="s">
        <v>190</v>
      </c>
      <c r="AB19" s="7" t="str">
        <f t="shared" si="1"/>
        <v>7034-000000</v>
      </c>
      <c r="AC19" s="7">
        <v>900</v>
      </c>
      <c r="AD19" s="7" t="str">
        <f t="shared" si="2"/>
        <v>043</v>
      </c>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3">
      <c r="A20" s="11">
        <v>7044</v>
      </c>
      <c r="B20" s="62" t="str">
        <f>IF(ISTEXT("Admin-"&amp;VLOOKUP(A20,'Chart of Accounts'!$B$5:$C$63,2,FALSE)),"Admin-"&amp;VLOOKUP(A20,'Chart of Accounts'!$B$5:$C$63,2,FALSE),"")</f>
        <v>Admin-Postage &amp; Shipping Expense</v>
      </c>
      <c r="C20" s="10"/>
      <c r="D20" s="10"/>
      <c r="E20" s="10"/>
      <c r="F20" s="10"/>
      <c r="G20" s="10">
        <v>200</v>
      </c>
      <c r="H20" s="10"/>
      <c r="I20" s="10"/>
      <c r="J20" s="10"/>
      <c r="K20" s="10"/>
      <c r="L20" s="10">
        <v>200</v>
      </c>
      <c r="M20" s="10">
        <v>100</v>
      </c>
      <c r="N20" s="10"/>
      <c r="O20" s="4">
        <f t="shared" si="0"/>
        <v>500</v>
      </c>
      <c r="T20" s="7" t="s">
        <v>53</v>
      </c>
      <c r="U20" s="7">
        <v>7026</v>
      </c>
      <c r="AA20" s="7" t="s">
        <v>190</v>
      </c>
      <c r="AB20" s="7" t="str">
        <f t="shared" si="1"/>
        <v>7044-000000</v>
      </c>
      <c r="AC20" s="7">
        <v>900</v>
      </c>
      <c r="AD20" s="7" t="str">
        <f t="shared" si="2"/>
        <v>043</v>
      </c>
      <c r="AG20" s="7">
        <v>110</v>
      </c>
      <c r="AH20" s="7" t="str">
        <f>Summary!$B$2</f>
        <v>USD</v>
      </c>
      <c r="AI20" s="7">
        <f t="shared" si="3"/>
        <v>0</v>
      </c>
      <c r="AJ20" s="7">
        <f t="shared" si="3"/>
        <v>0</v>
      </c>
      <c r="AK20" s="7">
        <f t="shared" si="3"/>
        <v>0</v>
      </c>
      <c r="AL20" s="7">
        <f t="shared" si="3"/>
        <v>0</v>
      </c>
      <c r="AM20" s="7">
        <f t="shared" si="3"/>
        <v>200</v>
      </c>
      <c r="AN20" s="7">
        <f t="shared" si="3"/>
        <v>0</v>
      </c>
      <c r="AO20" s="7">
        <f t="shared" si="3"/>
        <v>0</v>
      </c>
      <c r="AP20" s="7">
        <f t="shared" si="3"/>
        <v>0</v>
      </c>
      <c r="AQ20" s="7">
        <f t="shared" si="3"/>
        <v>0</v>
      </c>
      <c r="AR20" s="7">
        <f t="shared" si="3"/>
        <v>200</v>
      </c>
      <c r="AS20" s="7">
        <f t="shared" si="3"/>
        <v>100</v>
      </c>
      <c r="AT20" s="7">
        <f t="shared" si="3"/>
        <v>0</v>
      </c>
    </row>
    <row r="21" spans="1:46" ht="19.5" customHeight="1" x14ac:dyDescent="0.3">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043</v>
      </c>
      <c r="AG21" s="7">
        <v>110</v>
      </c>
      <c r="AH21" s="7" t="str">
        <f>Summary!$B$2</f>
        <v>USD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3">
      <c r="A22" s="11">
        <v>7048</v>
      </c>
      <c r="B22" s="62"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7" t="s">
        <v>57</v>
      </c>
      <c r="U22" s="7">
        <v>7030</v>
      </c>
      <c r="AA22" s="7" t="s">
        <v>190</v>
      </c>
      <c r="AB22" s="7" t="str">
        <f t="shared" si="1"/>
        <v>7048-000000</v>
      </c>
      <c r="AC22" s="7">
        <v>900</v>
      </c>
      <c r="AD22" s="7" t="str">
        <f t="shared" si="2"/>
        <v>043</v>
      </c>
      <c r="AG22" s="7">
        <v>110</v>
      </c>
      <c r="AH22" s="7" t="str">
        <f>Summary!$B$2</f>
        <v>USD</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3">
      <c r="A23" s="11">
        <v>7070</v>
      </c>
      <c r="B23" s="62"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c r="N23" s="10"/>
      <c r="O23" s="4">
        <f t="shared" si="0"/>
        <v>0</v>
      </c>
      <c r="T23" s="7" t="s">
        <v>59</v>
      </c>
      <c r="U23" s="7">
        <v>7034</v>
      </c>
      <c r="AA23" s="7" t="s">
        <v>190</v>
      </c>
      <c r="AB23" s="7" t="str">
        <f t="shared" si="1"/>
        <v>7070-000000</v>
      </c>
      <c r="AC23" s="7">
        <v>900</v>
      </c>
      <c r="AD23" s="7" t="str">
        <f t="shared" si="2"/>
        <v>043</v>
      </c>
      <c r="AG23" s="7">
        <v>110</v>
      </c>
      <c r="AH23" s="7" t="str">
        <f>Summary!$B$2</f>
        <v>USD</v>
      </c>
      <c r="AI23" s="7">
        <f t="shared" ref="AI23" si="4">IF(C23="",0,C23)</f>
        <v>0</v>
      </c>
      <c r="AJ23" s="7">
        <f t="shared" ref="AJ23" si="5">IF(D23="",0,D23)</f>
        <v>0</v>
      </c>
      <c r="AK23" s="7">
        <f t="shared" ref="AK23" si="6">IF(E23="",0,E23)</f>
        <v>0</v>
      </c>
      <c r="AL23" s="7">
        <f t="shared" ref="AL23" si="7">IF(F23="",0,F23)</f>
        <v>0</v>
      </c>
      <c r="AM23" s="7">
        <f t="shared" ref="AM23" si="8">IF(G23="",0,G23)</f>
        <v>0</v>
      </c>
      <c r="AN23" s="7">
        <f t="shared" ref="AN23" si="9">IF(H23="",0,H23)</f>
        <v>0</v>
      </c>
      <c r="AO23" s="7">
        <f t="shared" ref="AO23" si="10">IF(I23="",0,I23)</f>
        <v>0</v>
      </c>
      <c r="AP23" s="7">
        <f t="shared" ref="AP23" si="11">IF(J23="",0,J23)</f>
        <v>0</v>
      </c>
      <c r="AQ23" s="7">
        <f t="shared" ref="AQ23" si="12">IF(K23="",0,K23)</f>
        <v>0</v>
      </c>
      <c r="AR23" s="7">
        <f t="shared" ref="AR23" si="13">IF(L23="",0,L23)</f>
        <v>0</v>
      </c>
      <c r="AS23" s="7">
        <f t="shared" ref="AS23" si="14">IF(M23="",0,M23)</f>
        <v>0</v>
      </c>
      <c r="AT23" s="7">
        <f t="shared" ref="AT23" si="15">IF(N23="",0,N23)</f>
        <v>0</v>
      </c>
    </row>
    <row r="24" spans="1:46" ht="19.5" customHeight="1" x14ac:dyDescent="0.3">
      <c r="A24" s="11">
        <v>7084</v>
      </c>
      <c r="B24" s="62" t="str">
        <f>IF(ISTEXT("Admin-"&amp;VLOOKUP(A24,'Chart of Accounts'!$B$5:$C$63,2,FALSE)),"Admin-"&amp;VLOOKUP(A24,'Chart of Accounts'!$B$5:$C$63,2,FALSE),"")</f>
        <v>Admin-Sympathy Expense</v>
      </c>
      <c r="C24" s="10"/>
      <c r="D24" s="10"/>
      <c r="E24" s="10"/>
      <c r="F24" s="10"/>
      <c r="G24" s="10"/>
      <c r="H24" s="10">
        <v>100</v>
      </c>
      <c r="I24" s="10"/>
      <c r="J24" s="10"/>
      <c r="K24" s="10"/>
      <c r="L24" s="10"/>
      <c r="M24" s="10"/>
      <c r="N24" s="10"/>
      <c r="O24" s="4">
        <f t="shared" ref="O24:O34" si="16">SUM(C24:N24)</f>
        <v>100</v>
      </c>
      <c r="T24" s="7" t="s">
        <v>63</v>
      </c>
      <c r="U24" s="7">
        <v>7036</v>
      </c>
      <c r="AA24" s="7" t="s">
        <v>190</v>
      </c>
      <c r="AB24" s="7" t="str">
        <f t="shared" ref="AB24:AB34" si="17">IF(A24="","",A24&amp;"-000000")</f>
        <v>7084-000000</v>
      </c>
      <c r="AC24" s="7">
        <v>900</v>
      </c>
      <c r="AD24" s="7" t="str">
        <f t="shared" si="2"/>
        <v>043</v>
      </c>
      <c r="AG24" s="7">
        <v>110</v>
      </c>
      <c r="AH24" s="7" t="str">
        <f>Summary!$B$2</f>
        <v>USD</v>
      </c>
      <c r="AI24" s="7">
        <f t="shared" ref="AI24:AI34" si="18">IF(C24="",0,C24)</f>
        <v>0</v>
      </c>
      <c r="AJ24" s="7">
        <f t="shared" ref="AJ24:AJ34" si="19">IF(D24="",0,D24)</f>
        <v>0</v>
      </c>
      <c r="AK24" s="7">
        <f t="shared" ref="AK24:AK34" si="20">IF(E24="",0,E24)</f>
        <v>0</v>
      </c>
      <c r="AL24" s="7">
        <f t="shared" ref="AL24:AL34" si="21">IF(F24="",0,F24)</f>
        <v>0</v>
      </c>
      <c r="AM24" s="7">
        <f t="shared" ref="AM24:AM34" si="22">IF(G24="",0,G24)</f>
        <v>0</v>
      </c>
      <c r="AN24" s="7">
        <f t="shared" ref="AN24:AN34" si="23">IF(H24="",0,H24)</f>
        <v>100</v>
      </c>
      <c r="AO24" s="7">
        <f t="shared" ref="AO24:AO34" si="24">IF(I24="",0,I24)</f>
        <v>0</v>
      </c>
      <c r="AP24" s="7">
        <f t="shared" ref="AP24:AP34" si="25">IF(J24="",0,J24)</f>
        <v>0</v>
      </c>
      <c r="AQ24" s="7">
        <f t="shared" ref="AQ24:AQ34" si="26">IF(K24="",0,K24)</f>
        <v>0</v>
      </c>
      <c r="AR24" s="7">
        <f t="shared" ref="AR24:AR34" si="27">IF(L24="",0,L24)</f>
        <v>0</v>
      </c>
      <c r="AS24" s="7">
        <f t="shared" ref="AS24:AS34" si="28">IF(M24="",0,M24)</f>
        <v>0</v>
      </c>
      <c r="AT24" s="7">
        <f t="shared" ref="AT24:AT34" si="29">IF(N24="",0,N24)</f>
        <v>0</v>
      </c>
    </row>
    <row r="25" spans="1:46" ht="19.5" customHeight="1" x14ac:dyDescent="0.3">
      <c r="A25" s="11">
        <v>7088</v>
      </c>
      <c r="B25" s="62" t="str">
        <f>IF(ISTEXT("Admin-"&amp;VLOOKUP(A25,'Chart of Accounts'!$B$5:$C$63,2,FALSE)),"Admin-"&amp;VLOOKUP(A25,'Chart of Accounts'!$B$5:$C$63,2,FALSE),"")</f>
        <v>Admin-Storage Expenses</v>
      </c>
      <c r="C25" s="10"/>
      <c r="D25" s="10"/>
      <c r="E25" s="10"/>
      <c r="F25" s="10"/>
      <c r="G25" s="10"/>
      <c r="H25" s="10"/>
      <c r="I25" s="10"/>
      <c r="J25" s="10"/>
      <c r="K25" s="10">
        <v>400</v>
      </c>
      <c r="L25" s="10"/>
      <c r="M25" s="10"/>
      <c r="N25" s="10"/>
      <c r="O25" s="4">
        <f t="shared" si="16"/>
        <v>400</v>
      </c>
      <c r="T25" s="7" t="s">
        <v>65</v>
      </c>
      <c r="U25" s="7">
        <v>7038</v>
      </c>
      <c r="AA25" s="7" t="s">
        <v>190</v>
      </c>
      <c r="AB25" s="7" t="str">
        <f t="shared" si="17"/>
        <v>7088-000000</v>
      </c>
      <c r="AC25" s="7">
        <v>900</v>
      </c>
      <c r="AD25" s="7" t="str">
        <f t="shared" si="2"/>
        <v>043</v>
      </c>
      <c r="AG25" s="7">
        <v>110</v>
      </c>
      <c r="AH25" s="7" t="str">
        <f>Summary!$B$2</f>
        <v>USD</v>
      </c>
      <c r="AI25" s="7">
        <f t="shared" si="18"/>
        <v>0</v>
      </c>
      <c r="AJ25" s="7">
        <f t="shared" si="19"/>
        <v>0</v>
      </c>
      <c r="AK25" s="7">
        <f t="shared" si="20"/>
        <v>0</v>
      </c>
      <c r="AL25" s="7">
        <f t="shared" si="21"/>
        <v>0</v>
      </c>
      <c r="AM25" s="7">
        <f t="shared" si="22"/>
        <v>0</v>
      </c>
      <c r="AN25" s="7">
        <f t="shared" si="23"/>
        <v>0</v>
      </c>
      <c r="AO25" s="7">
        <f t="shared" si="24"/>
        <v>0</v>
      </c>
      <c r="AP25" s="7">
        <f t="shared" si="25"/>
        <v>0</v>
      </c>
      <c r="AQ25" s="7">
        <f t="shared" si="26"/>
        <v>400</v>
      </c>
      <c r="AR25" s="7">
        <f t="shared" si="27"/>
        <v>0</v>
      </c>
      <c r="AS25" s="7">
        <f t="shared" si="28"/>
        <v>0</v>
      </c>
      <c r="AT25" s="7">
        <f t="shared" si="29"/>
        <v>0</v>
      </c>
    </row>
    <row r="26" spans="1:46" ht="19.5" customHeight="1" x14ac:dyDescent="0.3">
      <c r="A26" s="11">
        <v>7090</v>
      </c>
      <c r="B26" s="62" t="str">
        <f>IF(ISTEXT("Admin-"&amp;VLOOKUP(A26,'Chart of Accounts'!$B$5:$C$63,2,FALSE)),"Admin-"&amp;VLOOKUP(A26,'Chart of Accounts'!$B$5:$C$63,2,FALSE),"")</f>
        <v>Admin-Equipment Rental</v>
      </c>
      <c r="C26" s="131"/>
      <c r="D26" s="131"/>
      <c r="E26" s="131"/>
      <c r="F26" s="131"/>
      <c r="G26" s="131"/>
      <c r="H26" s="131"/>
      <c r="I26" s="131"/>
      <c r="J26" s="131"/>
      <c r="K26" s="131"/>
      <c r="L26" s="131"/>
      <c r="M26" s="131"/>
      <c r="N26" s="131"/>
      <c r="O26" s="4">
        <f t="shared" si="16"/>
        <v>0</v>
      </c>
      <c r="T26" s="7" t="s">
        <v>67</v>
      </c>
      <c r="U26" s="7">
        <v>7040</v>
      </c>
      <c r="AA26" s="7" t="s">
        <v>190</v>
      </c>
      <c r="AB26" s="7" t="str">
        <f t="shared" si="17"/>
        <v>7090-000000</v>
      </c>
      <c r="AC26" s="7">
        <v>900</v>
      </c>
      <c r="AD26" s="7" t="str">
        <f t="shared" si="2"/>
        <v>043</v>
      </c>
      <c r="AG26" s="7">
        <v>110</v>
      </c>
      <c r="AH26" s="7" t="str">
        <f>Summary!$B$2</f>
        <v>USD</v>
      </c>
      <c r="AI26" s="7">
        <f t="shared" si="18"/>
        <v>0</v>
      </c>
      <c r="AJ26" s="7">
        <f t="shared" si="19"/>
        <v>0</v>
      </c>
      <c r="AK26" s="7">
        <f t="shared" si="20"/>
        <v>0</v>
      </c>
      <c r="AL26" s="7">
        <f t="shared" si="21"/>
        <v>0</v>
      </c>
      <c r="AM26" s="7">
        <f t="shared" si="22"/>
        <v>0</v>
      </c>
      <c r="AN26" s="7">
        <f t="shared" si="23"/>
        <v>0</v>
      </c>
      <c r="AO26" s="7">
        <f t="shared" si="24"/>
        <v>0</v>
      </c>
      <c r="AP26" s="7">
        <f t="shared" si="25"/>
        <v>0</v>
      </c>
      <c r="AQ26" s="7">
        <f t="shared" si="26"/>
        <v>0</v>
      </c>
      <c r="AR26" s="7">
        <f t="shared" si="27"/>
        <v>0</v>
      </c>
      <c r="AS26" s="7">
        <f t="shared" si="28"/>
        <v>0</v>
      </c>
      <c r="AT26" s="7">
        <f t="shared" si="29"/>
        <v>0</v>
      </c>
    </row>
    <row r="27" spans="1:46" ht="19.5" customHeight="1" x14ac:dyDescent="0.3">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16"/>
        <v>0</v>
      </c>
      <c r="U27" s="7">
        <v>7042</v>
      </c>
      <c r="AA27" s="7" t="s">
        <v>190</v>
      </c>
      <c r="AB27" s="7" t="str">
        <f t="shared" si="17"/>
        <v/>
      </c>
      <c r="AC27" s="7">
        <v>900</v>
      </c>
      <c r="AD27" s="7" t="str">
        <f t="shared" si="2"/>
        <v>043</v>
      </c>
      <c r="AG27" s="7">
        <v>110</v>
      </c>
      <c r="AH27" s="7" t="str">
        <f>Summary!$B$2</f>
        <v>USD</v>
      </c>
      <c r="AI27" s="7">
        <f t="shared" si="18"/>
        <v>0</v>
      </c>
      <c r="AJ27" s="7">
        <f t="shared" si="19"/>
        <v>0</v>
      </c>
      <c r="AK27" s="7">
        <f t="shared" si="20"/>
        <v>0</v>
      </c>
      <c r="AL27" s="7">
        <f t="shared" si="21"/>
        <v>0</v>
      </c>
      <c r="AM27" s="7">
        <f t="shared" si="22"/>
        <v>0</v>
      </c>
      <c r="AN27" s="7">
        <f t="shared" si="23"/>
        <v>0</v>
      </c>
      <c r="AO27" s="7">
        <f t="shared" si="24"/>
        <v>0</v>
      </c>
      <c r="AP27" s="7">
        <f t="shared" si="25"/>
        <v>0</v>
      </c>
      <c r="AQ27" s="7">
        <f t="shared" si="26"/>
        <v>0</v>
      </c>
      <c r="AR27" s="7">
        <f t="shared" si="27"/>
        <v>0</v>
      </c>
      <c r="AS27" s="7">
        <f t="shared" si="28"/>
        <v>0</v>
      </c>
      <c r="AT27" s="7">
        <f t="shared" si="29"/>
        <v>0</v>
      </c>
    </row>
    <row r="28" spans="1:46" ht="19.5" customHeight="1" x14ac:dyDescent="0.3">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16"/>
        <v>0</v>
      </c>
      <c r="T28" s="7" t="s">
        <v>69</v>
      </c>
      <c r="U28" s="7">
        <v>7044</v>
      </c>
      <c r="AA28" s="7" t="s">
        <v>190</v>
      </c>
      <c r="AB28" s="7" t="str">
        <f t="shared" si="17"/>
        <v/>
      </c>
      <c r="AC28" s="7">
        <v>900</v>
      </c>
      <c r="AD28" s="7" t="str">
        <f t="shared" si="2"/>
        <v>043</v>
      </c>
      <c r="AG28" s="7">
        <v>110</v>
      </c>
      <c r="AH28" s="7" t="str">
        <f>Summary!$B$2</f>
        <v>USD</v>
      </c>
      <c r="AI28" s="7">
        <f t="shared" si="18"/>
        <v>0</v>
      </c>
      <c r="AJ28" s="7">
        <f t="shared" si="19"/>
        <v>0</v>
      </c>
      <c r="AK28" s="7">
        <f t="shared" si="20"/>
        <v>0</v>
      </c>
      <c r="AL28" s="7">
        <f t="shared" si="21"/>
        <v>0</v>
      </c>
      <c r="AM28" s="7">
        <f t="shared" si="22"/>
        <v>0</v>
      </c>
      <c r="AN28" s="7">
        <f t="shared" si="23"/>
        <v>0</v>
      </c>
      <c r="AO28" s="7">
        <f t="shared" si="24"/>
        <v>0</v>
      </c>
      <c r="AP28" s="7">
        <f t="shared" si="25"/>
        <v>0</v>
      </c>
      <c r="AQ28" s="7">
        <f t="shared" si="26"/>
        <v>0</v>
      </c>
      <c r="AR28" s="7">
        <f t="shared" si="27"/>
        <v>0</v>
      </c>
      <c r="AS28" s="7">
        <f t="shared" si="28"/>
        <v>0</v>
      </c>
      <c r="AT28" s="7">
        <f t="shared" si="29"/>
        <v>0</v>
      </c>
    </row>
    <row r="29" spans="1:46" ht="20.25" x14ac:dyDescent="0.3">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16"/>
        <v>0</v>
      </c>
      <c r="T29" s="7" t="s">
        <v>71</v>
      </c>
      <c r="U29" s="7">
        <v>7046</v>
      </c>
      <c r="AA29" s="7" t="s">
        <v>190</v>
      </c>
      <c r="AB29" s="7" t="str">
        <f t="shared" si="17"/>
        <v/>
      </c>
      <c r="AC29" s="7">
        <v>900</v>
      </c>
      <c r="AD29" s="7" t="str">
        <f t="shared" si="2"/>
        <v>043</v>
      </c>
      <c r="AG29" s="7">
        <v>110</v>
      </c>
      <c r="AH29" s="7" t="str">
        <f>Summary!$B$2</f>
        <v>USD</v>
      </c>
      <c r="AI29" s="7">
        <f t="shared" si="18"/>
        <v>0</v>
      </c>
      <c r="AJ29" s="7">
        <f t="shared" si="19"/>
        <v>0</v>
      </c>
      <c r="AK29" s="7">
        <f t="shared" si="20"/>
        <v>0</v>
      </c>
      <c r="AL29" s="7">
        <f t="shared" si="21"/>
        <v>0</v>
      </c>
      <c r="AM29" s="7">
        <f t="shared" si="22"/>
        <v>0</v>
      </c>
      <c r="AN29" s="7">
        <f t="shared" si="23"/>
        <v>0</v>
      </c>
      <c r="AO29" s="7">
        <f t="shared" si="24"/>
        <v>0</v>
      </c>
      <c r="AP29" s="7">
        <f t="shared" si="25"/>
        <v>0</v>
      </c>
      <c r="AQ29" s="7">
        <f t="shared" si="26"/>
        <v>0</v>
      </c>
      <c r="AR29" s="7">
        <f t="shared" si="27"/>
        <v>0</v>
      </c>
      <c r="AS29" s="7">
        <f t="shared" si="28"/>
        <v>0</v>
      </c>
      <c r="AT29" s="7">
        <f t="shared" si="29"/>
        <v>0</v>
      </c>
    </row>
    <row r="30" spans="1:46" ht="20.25" x14ac:dyDescent="0.3">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16"/>
        <v>0</v>
      </c>
      <c r="T30" s="7" t="s">
        <v>72</v>
      </c>
      <c r="U30" s="7">
        <v>7048</v>
      </c>
      <c r="AA30" s="7" t="s">
        <v>190</v>
      </c>
      <c r="AB30" s="7" t="str">
        <f t="shared" si="17"/>
        <v/>
      </c>
      <c r="AC30" s="7">
        <v>900</v>
      </c>
      <c r="AD30" s="7" t="str">
        <f t="shared" si="2"/>
        <v>043</v>
      </c>
      <c r="AG30" s="7">
        <v>110</v>
      </c>
      <c r="AH30" s="7" t="str">
        <f>Summary!$B$2</f>
        <v>USD</v>
      </c>
      <c r="AI30" s="7">
        <f t="shared" si="18"/>
        <v>0</v>
      </c>
      <c r="AJ30" s="7">
        <f t="shared" si="19"/>
        <v>0</v>
      </c>
      <c r="AK30" s="7">
        <f t="shared" si="20"/>
        <v>0</v>
      </c>
      <c r="AL30" s="7">
        <f t="shared" si="21"/>
        <v>0</v>
      </c>
      <c r="AM30" s="7">
        <f t="shared" si="22"/>
        <v>0</v>
      </c>
      <c r="AN30" s="7">
        <f t="shared" si="23"/>
        <v>0</v>
      </c>
      <c r="AO30" s="7">
        <f t="shared" si="24"/>
        <v>0</v>
      </c>
      <c r="AP30" s="7">
        <f t="shared" si="25"/>
        <v>0</v>
      </c>
      <c r="AQ30" s="7">
        <f t="shared" si="26"/>
        <v>0</v>
      </c>
      <c r="AR30" s="7">
        <f t="shared" si="27"/>
        <v>0</v>
      </c>
      <c r="AS30" s="7">
        <f t="shared" si="28"/>
        <v>0</v>
      </c>
      <c r="AT30" s="7">
        <f t="shared" si="29"/>
        <v>0</v>
      </c>
    </row>
    <row r="31" spans="1:46" ht="20.25" x14ac:dyDescent="0.3">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16"/>
        <v>0</v>
      </c>
      <c r="T31" s="7" t="s">
        <v>74</v>
      </c>
      <c r="U31" s="7">
        <v>7050</v>
      </c>
      <c r="AA31" s="7" t="s">
        <v>190</v>
      </c>
      <c r="AB31" s="7" t="str">
        <f t="shared" si="17"/>
        <v/>
      </c>
      <c r="AC31" s="7">
        <v>900</v>
      </c>
      <c r="AD31" s="7" t="str">
        <f t="shared" si="2"/>
        <v>043</v>
      </c>
      <c r="AG31" s="7">
        <v>110</v>
      </c>
      <c r="AH31" s="7" t="str">
        <f>Summary!$B$2</f>
        <v>USD</v>
      </c>
      <c r="AI31" s="7">
        <f t="shared" si="18"/>
        <v>0</v>
      </c>
      <c r="AJ31" s="7">
        <f t="shared" si="19"/>
        <v>0</v>
      </c>
      <c r="AK31" s="7">
        <f t="shared" si="20"/>
        <v>0</v>
      </c>
      <c r="AL31" s="7">
        <f t="shared" si="21"/>
        <v>0</v>
      </c>
      <c r="AM31" s="7">
        <f t="shared" si="22"/>
        <v>0</v>
      </c>
      <c r="AN31" s="7">
        <f t="shared" si="23"/>
        <v>0</v>
      </c>
      <c r="AO31" s="7">
        <f t="shared" si="24"/>
        <v>0</v>
      </c>
      <c r="AP31" s="7">
        <f t="shared" si="25"/>
        <v>0</v>
      </c>
      <c r="AQ31" s="7">
        <f t="shared" si="26"/>
        <v>0</v>
      </c>
      <c r="AR31" s="7">
        <f t="shared" si="27"/>
        <v>0</v>
      </c>
      <c r="AS31" s="7">
        <f t="shared" si="28"/>
        <v>0</v>
      </c>
      <c r="AT31" s="7">
        <f t="shared" si="29"/>
        <v>0</v>
      </c>
    </row>
    <row r="32" spans="1:46" ht="20.25" x14ac:dyDescent="0.3">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16"/>
        <v>0</v>
      </c>
      <c r="T32" s="7" t="s">
        <v>76</v>
      </c>
      <c r="U32" s="7">
        <v>7052</v>
      </c>
      <c r="AA32" s="7" t="s">
        <v>190</v>
      </c>
      <c r="AB32" s="7" t="str">
        <f t="shared" si="17"/>
        <v/>
      </c>
      <c r="AC32" s="7">
        <v>900</v>
      </c>
      <c r="AD32" s="7" t="str">
        <f t="shared" si="2"/>
        <v>043</v>
      </c>
      <c r="AG32" s="7">
        <v>110</v>
      </c>
      <c r="AH32" s="7" t="str">
        <f>Summary!$B$2</f>
        <v>USD</v>
      </c>
      <c r="AI32" s="7">
        <f t="shared" si="18"/>
        <v>0</v>
      </c>
      <c r="AJ32" s="7">
        <f t="shared" si="19"/>
        <v>0</v>
      </c>
      <c r="AK32" s="7">
        <f t="shared" si="20"/>
        <v>0</v>
      </c>
      <c r="AL32" s="7">
        <f t="shared" si="21"/>
        <v>0</v>
      </c>
      <c r="AM32" s="7">
        <f t="shared" si="22"/>
        <v>0</v>
      </c>
      <c r="AN32" s="7">
        <f t="shared" si="23"/>
        <v>0</v>
      </c>
      <c r="AO32" s="7">
        <f t="shared" si="24"/>
        <v>0</v>
      </c>
      <c r="AP32" s="7">
        <f t="shared" si="25"/>
        <v>0</v>
      </c>
      <c r="AQ32" s="7">
        <f t="shared" si="26"/>
        <v>0</v>
      </c>
      <c r="AR32" s="7">
        <f t="shared" si="27"/>
        <v>0</v>
      </c>
      <c r="AS32" s="7">
        <f t="shared" si="28"/>
        <v>0</v>
      </c>
      <c r="AT32" s="7">
        <f t="shared" si="29"/>
        <v>0</v>
      </c>
    </row>
    <row r="33" spans="1:46" ht="20.25" x14ac:dyDescent="0.3">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16"/>
        <v>0</v>
      </c>
      <c r="T33" s="7" t="s">
        <v>78</v>
      </c>
      <c r="U33" s="7">
        <v>7070</v>
      </c>
      <c r="AA33" s="7" t="s">
        <v>190</v>
      </c>
      <c r="AB33" s="7" t="str">
        <f t="shared" si="17"/>
        <v/>
      </c>
      <c r="AC33" s="7">
        <v>900</v>
      </c>
      <c r="AD33" s="7" t="str">
        <f t="shared" si="2"/>
        <v>043</v>
      </c>
      <c r="AG33" s="7">
        <v>110</v>
      </c>
      <c r="AH33" s="7" t="str">
        <f>Summary!$B$2</f>
        <v>USD</v>
      </c>
      <c r="AI33" s="7">
        <f t="shared" si="18"/>
        <v>0</v>
      </c>
      <c r="AJ33" s="7">
        <f t="shared" si="19"/>
        <v>0</v>
      </c>
      <c r="AK33" s="7">
        <f t="shared" si="20"/>
        <v>0</v>
      </c>
      <c r="AL33" s="7">
        <f t="shared" si="21"/>
        <v>0</v>
      </c>
      <c r="AM33" s="7">
        <f t="shared" si="22"/>
        <v>0</v>
      </c>
      <c r="AN33" s="7">
        <f t="shared" si="23"/>
        <v>0</v>
      </c>
      <c r="AO33" s="7">
        <f t="shared" si="24"/>
        <v>0</v>
      </c>
      <c r="AP33" s="7">
        <f t="shared" si="25"/>
        <v>0</v>
      </c>
      <c r="AQ33" s="7">
        <f t="shared" si="26"/>
        <v>0</v>
      </c>
      <c r="AR33" s="7">
        <f t="shared" si="27"/>
        <v>0</v>
      </c>
      <c r="AS33" s="7">
        <f t="shared" si="28"/>
        <v>0</v>
      </c>
      <c r="AT33" s="7">
        <f t="shared" si="29"/>
        <v>0</v>
      </c>
    </row>
    <row r="34" spans="1:46" ht="20.25" x14ac:dyDescent="0.3">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16"/>
        <v>0</v>
      </c>
      <c r="T34" s="7" t="s">
        <v>80</v>
      </c>
      <c r="U34" s="7">
        <v>7072</v>
      </c>
      <c r="AA34" s="7" t="s">
        <v>190</v>
      </c>
      <c r="AB34" s="7" t="str">
        <f t="shared" si="17"/>
        <v/>
      </c>
      <c r="AC34" s="7">
        <v>900</v>
      </c>
      <c r="AD34" s="7" t="str">
        <f t="shared" si="2"/>
        <v>043</v>
      </c>
      <c r="AG34" s="7">
        <v>110</v>
      </c>
      <c r="AH34" s="7" t="str">
        <f>Summary!$B$2</f>
        <v>USD</v>
      </c>
      <c r="AI34" s="7">
        <f t="shared" si="18"/>
        <v>0</v>
      </c>
      <c r="AJ34" s="7">
        <f t="shared" si="19"/>
        <v>0</v>
      </c>
      <c r="AK34" s="7">
        <f t="shared" si="20"/>
        <v>0</v>
      </c>
      <c r="AL34" s="7">
        <f t="shared" si="21"/>
        <v>0</v>
      </c>
      <c r="AM34" s="7">
        <f t="shared" si="22"/>
        <v>0</v>
      </c>
      <c r="AN34" s="7">
        <f t="shared" si="23"/>
        <v>0</v>
      </c>
      <c r="AO34" s="7">
        <f t="shared" si="24"/>
        <v>0</v>
      </c>
      <c r="AP34" s="7">
        <f t="shared" si="25"/>
        <v>0</v>
      </c>
      <c r="AQ34" s="7">
        <f t="shared" si="26"/>
        <v>0</v>
      </c>
      <c r="AR34" s="7">
        <f t="shared" si="27"/>
        <v>0</v>
      </c>
      <c r="AS34" s="7">
        <f t="shared" si="28"/>
        <v>0</v>
      </c>
      <c r="AT34" s="7">
        <f t="shared" si="29"/>
        <v>0</v>
      </c>
    </row>
    <row r="35" spans="1:46" ht="21" thickBot="1" x14ac:dyDescent="0.35">
      <c r="A35" s="11"/>
      <c r="B35" s="56" t="s">
        <v>132</v>
      </c>
      <c r="C35" s="60">
        <f t="shared" ref="C35:O35" si="30">SUM(C9:C34)</f>
        <v>150</v>
      </c>
      <c r="D35" s="60">
        <f t="shared" si="30"/>
        <v>100</v>
      </c>
      <c r="E35" s="60">
        <f t="shared" si="30"/>
        <v>1975</v>
      </c>
      <c r="F35" s="60">
        <f t="shared" si="30"/>
        <v>300</v>
      </c>
      <c r="G35" s="60">
        <f t="shared" si="30"/>
        <v>200</v>
      </c>
      <c r="H35" s="60">
        <f t="shared" si="30"/>
        <v>100</v>
      </c>
      <c r="I35" s="60">
        <f t="shared" si="30"/>
        <v>100</v>
      </c>
      <c r="J35" s="60">
        <f t="shared" si="30"/>
        <v>0</v>
      </c>
      <c r="K35" s="60">
        <f t="shared" si="30"/>
        <v>400</v>
      </c>
      <c r="L35" s="60">
        <f t="shared" si="30"/>
        <v>200</v>
      </c>
      <c r="M35" s="60">
        <f t="shared" si="30"/>
        <v>100</v>
      </c>
      <c r="N35" s="60">
        <f t="shared" si="30"/>
        <v>0</v>
      </c>
      <c r="O35" s="67">
        <f t="shared" si="30"/>
        <v>3625</v>
      </c>
      <c r="T35" s="7" t="s">
        <v>81</v>
      </c>
      <c r="U35" s="7">
        <v>7080</v>
      </c>
    </row>
    <row r="36" spans="1:46" ht="15.75" thickTop="1" x14ac:dyDescent="0.2">
      <c r="T36" s="7" t="s">
        <v>83</v>
      </c>
      <c r="U36" s="7">
        <v>7082</v>
      </c>
    </row>
    <row r="37" spans="1:46" x14ac:dyDescent="0.2">
      <c r="T37" s="7" t="s">
        <v>85</v>
      </c>
      <c r="U37" s="7">
        <v>7092</v>
      </c>
    </row>
    <row r="38" spans="1:46" x14ac:dyDescent="0.2">
      <c r="T38" s="7" t="s">
        <v>87</v>
      </c>
      <c r="U38" s="7">
        <v>7084</v>
      </c>
    </row>
    <row r="39" spans="1:46" x14ac:dyDescent="0.2">
      <c r="T39" s="7" t="s">
        <v>89</v>
      </c>
      <c r="U39" s="7">
        <v>7088</v>
      </c>
    </row>
    <row r="40" spans="1:46" x14ac:dyDescent="0.2">
      <c r="T40" s="7" t="s">
        <v>91</v>
      </c>
      <c r="U40" s="7">
        <v>7090</v>
      </c>
    </row>
    <row r="41" spans="1:46" x14ac:dyDescent="0.2">
      <c r="T41" s="7" t="s">
        <v>93</v>
      </c>
    </row>
    <row r="42" spans="1:46" x14ac:dyDescent="0.2">
      <c r="T42" s="7" t="s">
        <v>95</v>
      </c>
    </row>
    <row r="43" spans="1:46" x14ac:dyDescent="0.2">
      <c r="T43" s="7" t="s">
        <v>97</v>
      </c>
    </row>
    <row r="44" spans="1:46" x14ac:dyDescent="0.2">
      <c r="T44" s="7">
        <f>'Chart of Accounts'!I36</f>
        <v>0</v>
      </c>
    </row>
    <row r="45" spans="1:46" x14ac:dyDescent="0.2">
      <c r="T45" s="7">
        <f>'Chart of Accounts'!I37</f>
        <v>0</v>
      </c>
    </row>
    <row r="46" spans="1:46" x14ac:dyDescent="0.2">
      <c r="T46" s="7">
        <f>'Chart of Accounts'!I38</f>
        <v>0</v>
      </c>
    </row>
    <row r="47" spans="1:46" x14ac:dyDescent="0.2">
      <c r="T47" s="7">
        <f>'Chart of Accounts'!I39</f>
        <v>0</v>
      </c>
    </row>
    <row r="48" spans="1:46" x14ac:dyDescent="0.2">
      <c r="T48" s="7">
        <f>'Chart of Accounts'!I40</f>
        <v>0</v>
      </c>
    </row>
    <row r="49" spans="20:20" x14ac:dyDescent="0.2">
      <c r="T49" s="7">
        <f>'Chart of Accounts'!I41</f>
        <v>0</v>
      </c>
    </row>
    <row r="50" spans="20:20" x14ac:dyDescent="0.2">
      <c r="T50" s="7">
        <f>'Chart of Accounts'!I42</f>
        <v>0</v>
      </c>
    </row>
    <row r="51" spans="20:20" x14ac:dyDescent="0.2">
      <c r="T51" s="7">
        <f>'Chart of Accounts'!I43</f>
        <v>0</v>
      </c>
    </row>
    <row r="52" spans="20:20" x14ac:dyDescent="0.2">
      <c r="T52" s="7">
        <f>'Chart of Accounts'!I44</f>
        <v>0</v>
      </c>
    </row>
    <row r="53" spans="20:20" x14ac:dyDescent="0.2">
      <c r="T53" s="7">
        <f>'Chart of Accounts'!I45</f>
        <v>0</v>
      </c>
    </row>
    <row r="54" spans="20:20" x14ac:dyDescent="0.2">
      <c r="T54" s="7">
        <f>'Chart of Accounts'!I46</f>
        <v>0</v>
      </c>
    </row>
    <row r="55" spans="20:20" x14ac:dyDescent="0.2">
      <c r="T55" s="7">
        <f>'Chart of Accounts'!I47</f>
        <v>0</v>
      </c>
    </row>
    <row r="56" spans="20:20" x14ac:dyDescent="0.2">
      <c r="T56" s="7">
        <f>'Chart of Accounts'!I48</f>
        <v>0</v>
      </c>
    </row>
    <row r="57" spans="20:20" x14ac:dyDescent="0.2">
      <c r="T57" s="7">
        <f>'Chart of Accounts'!I49</f>
        <v>0</v>
      </c>
    </row>
    <row r="58" spans="20:20" x14ac:dyDescent="0.2">
      <c r="T58" s="7">
        <f>'Chart of Accounts'!I50</f>
        <v>0</v>
      </c>
    </row>
    <row r="59" spans="20:20" x14ac:dyDescent="0.2">
      <c r="T59" s="7">
        <f>'Chart of Accounts'!I52</f>
        <v>0</v>
      </c>
    </row>
  </sheetData>
  <sheetProtection algorithmName="SHA-512" hashValue="EwMeyFKxiNLgrP14FmGYpG9cl3tTMXgYM5JRqmuHLbcPlkwovaiNUZ7KNR9sNQ8fvtU5NwLxO8EbbV8TyWpGWw==" saltValue="nH3PvtVZsJu0kUkt1/cn2g=="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decimal" operator="greaterThanOrEqual" allowBlank="1" showInputMessage="1" showErrorMessage="1" sqref="C9:N34" xr:uid="{00000000-0002-0000-0C00-000001000000}">
      <formula1>0</formula1>
    </dataValidation>
    <dataValidation type="list" allowBlank="1" showInputMessage="1" showErrorMessage="1" sqref="A27:A34" xr:uid="{00000000-0002-0000-0C00-000000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topLeftCell="A44" zoomScale="55" zoomScaleNormal="55" workbookViewId="0">
      <selection activeCell="L21" sqref="L21"/>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0" style="7" hidden="1" customWidth="1"/>
    <col min="48"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317</v>
      </c>
      <c r="B8" s="59"/>
      <c r="C8" s="56"/>
      <c r="D8" s="4"/>
      <c r="E8" s="4"/>
      <c r="F8" s="4"/>
      <c r="G8" s="4"/>
      <c r="H8" s="4"/>
      <c r="I8" s="4"/>
      <c r="J8" s="4"/>
      <c r="K8" s="4"/>
      <c r="L8" s="4"/>
      <c r="M8" s="4"/>
      <c r="N8" s="4"/>
      <c r="O8" s="4"/>
    </row>
    <row r="9" spans="1:46" ht="20.25" x14ac:dyDescent="0.3">
      <c r="A9" s="61" t="s">
        <v>264</v>
      </c>
      <c r="B9" s="56"/>
      <c r="C9" s="4"/>
      <c r="D9" s="4"/>
      <c r="E9" s="4"/>
      <c r="F9" s="4"/>
      <c r="G9" s="4"/>
      <c r="H9" s="4"/>
      <c r="I9" s="4"/>
      <c r="J9" s="4"/>
      <c r="K9" s="4"/>
      <c r="L9" s="4"/>
      <c r="M9" s="4"/>
      <c r="N9" s="4"/>
      <c r="O9" s="4"/>
    </row>
    <row r="10" spans="1:46" ht="21.75" customHeight="1" x14ac:dyDescent="0.3">
      <c r="A10" s="11">
        <v>7078</v>
      </c>
      <c r="B10" s="62" t="str">
        <f>IF(ISTEXT(VLOOKUP(A10,'Chart of Accounts'!$B$5:$C$50,2,FALSE)),VLOOKUP(A10,'Chart of Accounts'!$B$5:$C$50,2,FALSE),"")</f>
        <v>Food Expense</v>
      </c>
      <c r="C10" s="10"/>
      <c r="D10" s="10">
        <v>200</v>
      </c>
      <c r="E10" s="10"/>
      <c r="F10" s="10"/>
      <c r="G10" s="10"/>
      <c r="H10" s="10"/>
      <c r="I10" s="10">
        <v>200</v>
      </c>
      <c r="J10" s="10"/>
      <c r="K10" s="10"/>
      <c r="L10" s="10">
        <v>600</v>
      </c>
      <c r="M10" s="10"/>
      <c r="N10" s="10"/>
      <c r="O10" s="4">
        <f t="shared" ref="O10:O11" si="0">SUM(C10:N10)</f>
        <v>1000</v>
      </c>
      <c r="AA10" s="7" t="s">
        <v>190</v>
      </c>
      <c r="AB10" s="7" t="str">
        <f t="shared" ref="AB10:AB11" si="1">IF(A10="","",A10&amp;"-000000")</f>
        <v>7078-000000</v>
      </c>
      <c r="AC10" s="7">
        <v>910</v>
      </c>
      <c r="AD10" s="7" t="str">
        <f t="shared" ref="AD10:AD11" si="2">IF(LEN($O$1)=3,$O$1,IF(LEN($O$1)=2,0&amp;$O$1,IF(LEN($O$1)=1,0&amp;0&amp;$O$1,"ERROR")))</f>
        <v>043</v>
      </c>
      <c r="AG10" s="7">
        <v>110</v>
      </c>
      <c r="AH10" s="7" t="str">
        <f>Summary!$B$2</f>
        <v>USD</v>
      </c>
      <c r="AI10" s="7">
        <f t="shared" ref="AI10:AT11" si="3">IF(C10="",0,C10)</f>
        <v>0</v>
      </c>
      <c r="AJ10" s="7">
        <f t="shared" si="3"/>
        <v>200</v>
      </c>
      <c r="AK10" s="7">
        <f t="shared" si="3"/>
        <v>0</v>
      </c>
      <c r="AL10" s="7">
        <f t="shared" si="3"/>
        <v>0</v>
      </c>
      <c r="AM10" s="7">
        <f t="shared" si="3"/>
        <v>0</v>
      </c>
      <c r="AN10" s="7">
        <f t="shared" si="3"/>
        <v>0</v>
      </c>
      <c r="AO10" s="7">
        <f t="shared" si="3"/>
        <v>200</v>
      </c>
      <c r="AP10" s="7">
        <f t="shared" si="3"/>
        <v>0</v>
      </c>
      <c r="AQ10" s="7">
        <f t="shared" si="3"/>
        <v>0</v>
      </c>
      <c r="AR10" s="7">
        <f t="shared" si="3"/>
        <v>600</v>
      </c>
      <c r="AS10" s="7">
        <f t="shared" si="3"/>
        <v>0</v>
      </c>
      <c r="AT10" s="7">
        <f t="shared" si="3"/>
        <v>0</v>
      </c>
    </row>
    <row r="11" spans="1:46" ht="21.75" customHeight="1" x14ac:dyDescent="0.3">
      <c r="A11" s="11">
        <v>7016</v>
      </c>
      <c r="B11" s="62"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043</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61" t="s">
        <v>345</v>
      </c>
      <c r="B12" s="63"/>
      <c r="C12" s="64">
        <f t="shared" ref="C12:O12" si="4">SUM(C10:C11)</f>
        <v>0</v>
      </c>
      <c r="D12" s="64">
        <f t="shared" si="4"/>
        <v>200</v>
      </c>
      <c r="E12" s="64">
        <f t="shared" si="4"/>
        <v>0</v>
      </c>
      <c r="F12" s="64">
        <f t="shared" si="4"/>
        <v>0</v>
      </c>
      <c r="G12" s="64">
        <f t="shared" si="4"/>
        <v>0</v>
      </c>
      <c r="H12" s="64">
        <f t="shared" si="4"/>
        <v>0</v>
      </c>
      <c r="I12" s="64">
        <f t="shared" si="4"/>
        <v>200</v>
      </c>
      <c r="J12" s="64">
        <f t="shared" si="4"/>
        <v>0</v>
      </c>
      <c r="K12" s="64">
        <f t="shared" si="4"/>
        <v>0</v>
      </c>
      <c r="L12" s="64">
        <f t="shared" si="4"/>
        <v>600</v>
      </c>
      <c r="M12" s="64">
        <f t="shared" si="4"/>
        <v>0</v>
      </c>
      <c r="N12" s="64">
        <f t="shared" si="4"/>
        <v>0</v>
      </c>
      <c r="O12" s="64">
        <f t="shared" si="4"/>
        <v>1000</v>
      </c>
    </row>
    <row r="13" spans="1:46" ht="21.75" customHeight="1" x14ac:dyDescent="0.3">
      <c r="A13" s="3"/>
      <c r="B13" s="63"/>
      <c r="C13" s="4"/>
      <c r="D13" s="4"/>
      <c r="E13" s="4"/>
      <c r="F13" s="4"/>
      <c r="G13" s="4"/>
      <c r="H13" s="4"/>
      <c r="I13" s="4"/>
      <c r="J13" s="4"/>
      <c r="K13" s="4"/>
      <c r="L13" s="4"/>
      <c r="M13" s="4"/>
      <c r="N13" s="4"/>
      <c r="O13" s="4"/>
    </row>
    <row r="14" spans="1:46" ht="21.75" customHeight="1" x14ac:dyDescent="0.3">
      <c r="A14" s="61" t="s">
        <v>266</v>
      </c>
      <c r="B14" s="63"/>
      <c r="C14" s="4"/>
      <c r="D14" s="4"/>
      <c r="E14" s="4"/>
      <c r="F14" s="4"/>
      <c r="G14" s="4"/>
      <c r="H14" s="4"/>
      <c r="I14" s="4"/>
      <c r="J14" s="4"/>
      <c r="K14" s="4"/>
      <c r="L14" s="4"/>
      <c r="M14" s="4"/>
      <c r="N14" s="4"/>
      <c r="O14" s="4"/>
    </row>
    <row r="15" spans="1:46" ht="21.75" customHeight="1" x14ac:dyDescent="0.3">
      <c r="A15" s="11">
        <v>7078</v>
      </c>
      <c r="B15" s="62" t="str">
        <f>IF(ISTEXT(VLOOKUP(A15,'Chart of Accounts'!$B$5:$C$50,2,FALSE)),VLOOKUP(A15,'Chart of Accounts'!$B$5:$C$50,2,FALSE),"")</f>
        <v>Food Expense</v>
      </c>
      <c r="C15" s="10"/>
      <c r="D15" s="10">
        <v>200</v>
      </c>
      <c r="E15" s="10"/>
      <c r="F15" s="10"/>
      <c r="G15" s="10"/>
      <c r="H15" s="10"/>
      <c r="I15" s="10">
        <v>200</v>
      </c>
      <c r="J15" s="10"/>
      <c r="K15" s="10"/>
      <c r="L15" s="10">
        <v>600</v>
      </c>
      <c r="M15" s="10"/>
      <c r="N15" s="10"/>
      <c r="O15" s="4">
        <f>SUM(C15:N15)</f>
        <v>1000</v>
      </c>
      <c r="AA15" s="7" t="s">
        <v>190</v>
      </c>
      <c r="AB15" s="7" t="str">
        <f t="shared" ref="AB15:AB16" si="5">IF(A15="","",A15&amp;"-000000")</f>
        <v>7078-000000</v>
      </c>
      <c r="AC15" s="7">
        <v>911</v>
      </c>
      <c r="AD15" s="7" t="str">
        <f t="shared" ref="AD15:AD16" si="6">IF(LEN($O$1)=3,$O$1,IF(LEN($O$1)=2,0&amp;$O$1,IF(LEN($O$1)=1,0&amp;0&amp;$O$1,"ERROR")))</f>
        <v>043</v>
      </c>
      <c r="AG15" s="7">
        <v>110</v>
      </c>
      <c r="AH15" s="7" t="str">
        <f>Summary!$B$2</f>
        <v>USD</v>
      </c>
      <c r="AI15" s="7">
        <f t="shared" ref="AI15:AT16" si="7">IF(C15="",0,C15)</f>
        <v>0</v>
      </c>
      <c r="AJ15" s="7">
        <f t="shared" si="7"/>
        <v>200</v>
      </c>
      <c r="AK15" s="7">
        <f t="shared" si="7"/>
        <v>0</v>
      </c>
      <c r="AL15" s="7">
        <f t="shared" si="7"/>
        <v>0</v>
      </c>
      <c r="AM15" s="7">
        <f t="shared" si="7"/>
        <v>0</v>
      </c>
      <c r="AN15" s="7">
        <f t="shared" si="7"/>
        <v>0</v>
      </c>
      <c r="AO15" s="7">
        <f t="shared" si="7"/>
        <v>200</v>
      </c>
      <c r="AP15" s="7">
        <f t="shared" si="7"/>
        <v>0</v>
      </c>
      <c r="AQ15" s="7">
        <f t="shared" si="7"/>
        <v>0</v>
      </c>
      <c r="AR15" s="7">
        <f t="shared" si="7"/>
        <v>600</v>
      </c>
      <c r="AS15" s="7">
        <f t="shared" si="7"/>
        <v>0</v>
      </c>
      <c r="AT15" s="7">
        <f t="shared" si="7"/>
        <v>0</v>
      </c>
    </row>
    <row r="16" spans="1:46" ht="21.75" customHeight="1" x14ac:dyDescent="0.3">
      <c r="A16" s="11">
        <v>7016</v>
      </c>
      <c r="B16" s="62"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043</v>
      </c>
      <c r="AG16" s="7">
        <v>110</v>
      </c>
      <c r="AH16" s="7" t="str">
        <f>Summary!$B$2</f>
        <v>USD</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3">
      <c r="A17" s="61" t="s">
        <v>346</v>
      </c>
      <c r="B17" s="62"/>
      <c r="C17" s="64">
        <f t="shared" ref="C17:O17" si="9">SUM(C15:C16)</f>
        <v>0</v>
      </c>
      <c r="D17" s="64">
        <f t="shared" si="9"/>
        <v>200</v>
      </c>
      <c r="E17" s="64">
        <f t="shared" si="9"/>
        <v>0</v>
      </c>
      <c r="F17" s="64">
        <f t="shared" si="9"/>
        <v>0</v>
      </c>
      <c r="G17" s="64">
        <f t="shared" si="9"/>
        <v>0</v>
      </c>
      <c r="H17" s="64">
        <f t="shared" si="9"/>
        <v>0</v>
      </c>
      <c r="I17" s="64">
        <f t="shared" si="9"/>
        <v>200</v>
      </c>
      <c r="J17" s="64">
        <f t="shared" si="9"/>
        <v>0</v>
      </c>
      <c r="K17" s="64">
        <f t="shared" si="9"/>
        <v>0</v>
      </c>
      <c r="L17" s="64">
        <f t="shared" si="9"/>
        <v>600</v>
      </c>
      <c r="M17" s="64">
        <f t="shared" si="9"/>
        <v>0</v>
      </c>
      <c r="N17" s="64">
        <f t="shared" si="9"/>
        <v>0</v>
      </c>
      <c r="O17" s="64">
        <f t="shared" si="9"/>
        <v>1000</v>
      </c>
    </row>
    <row r="18" spans="1:46" ht="21.75" customHeight="1" x14ac:dyDescent="0.3">
      <c r="A18" s="11"/>
      <c r="B18" s="62"/>
      <c r="C18" s="4"/>
      <c r="D18" s="4"/>
      <c r="E18" s="4"/>
      <c r="F18" s="4"/>
      <c r="G18" s="4"/>
      <c r="H18" s="4"/>
      <c r="I18" s="4"/>
      <c r="J18" s="4"/>
      <c r="K18" s="4"/>
      <c r="L18" s="4"/>
      <c r="M18" s="4"/>
      <c r="N18" s="4"/>
      <c r="O18" s="4"/>
    </row>
    <row r="19" spans="1:46" ht="21.75" customHeight="1" x14ac:dyDescent="0.3">
      <c r="A19" s="61" t="s">
        <v>265</v>
      </c>
      <c r="B19" s="63"/>
      <c r="C19" s="4"/>
      <c r="D19" s="4"/>
      <c r="E19" s="4"/>
      <c r="F19" s="4"/>
      <c r="G19" s="4"/>
      <c r="H19" s="4"/>
      <c r="I19" s="4"/>
      <c r="J19" s="4"/>
      <c r="K19" s="4"/>
      <c r="L19" s="4"/>
      <c r="M19" s="4"/>
      <c r="N19" s="4"/>
      <c r="O19" s="4"/>
    </row>
    <row r="20" spans="1:46" ht="21.75" customHeight="1" x14ac:dyDescent="0.3">
      <c r="A20" s="11">
        <v>7078</v>
      </c>
      <c r="B20" s="62" t="str">
        <f>IF(ISTEXT(VLOOKUP(A20,'Chart of Accounts'!$B$5:$C$50,2,FALSE)),VLOOKUP(A20,'Chart of Accounts'!$B$5:$C$50,2,FALSE),"")</f>
        <v>Food Expense</v>
      </c>
      <c r="C20" s="10"/>
      <c r="D20" s="10">
        <v>200</v>
      </c>
      <c r="E20" s="10"/>
      <c r="F20" s="10"/>
      <c r="G20" s="10"/>
      <c r="H20" s="10"/>
      <c r="I20" s="10">
        <v>200</v>
      </c>
      <c r="J20" s="10"/>
      <c r="K20" s="10"/>
      <c r="L20" s="10"/>
      <c r="M20" s="10"/>
      <c r="N20" s="10"/>
      <c r="O20" s="4">
        <f>SUM(C20:N20)</f>
        <v>400</v>
      </c>
      <c r="AA20" s="7" t="s">
        <v>190</v>
      </c>
      <c r="AB20" s="7" t="str">
        <f t="shared" ref="AB20:AB21" si="10">IF(A20="","",A20&amp;"-000000")</f>
        <v>7078-000000</v>
      </c>
      <c r="AC20" s="7">
        <v>912</v>
      </c>
      <c r="AD20" s="7" t="str">
        <f t="shared" ref="AD20:AD21" si="11">IF(LEN($O$1)=3,$O$1,IF(LEN($O$1)=2,0&amp;$O$1,IF(LEN($O$1)=1,0&amp;0&amp;$O$1,"ERROR")))</f>
        <v>043</v>
      </c>
      <c r="AG20" s="7">
        <v>110</v>
      </c>
      <c r="AH20" s="7" t="str">
        <f>Summary!$B$2</f>
        <v>USD</v>
      </c>
      <c r="AI20" s="7">
        <f t="shared" ref="AI20:AT21" si="12">IF(C20="",0,C20)</f>
        <v>0</v>
      </c>
      <c r="AJ20" s="7">
        <f t="shared" si="12"/>
        <v>200</v>
      </c>
      <c r="AK20" s="7">
        <f t="shared" si="12"/>
        <v>0</v>
      </c>
      <c r="AL20" s="7">
        <f t="shared" si="12"/>
        <v>0</v>
      </c>
      <c r="AM20" s="7">
        <f t="shared" si="12"/>
        <v>0</v>
      </c>
      <c r="AN20" s="7">
        <f t="shared" si="12"/>
        <v>0</v>
      </c>
      <c r="AO20" s="7">
        <f t="shared" si="12"/>
        <v>200</v>
      </c>
      <c r="AP20" s="7">
        <f t="shared" si="12"/>
        <v>0</v>
      </c>
      <c r="AQ20" s="7">
        <f t="shared" si="12"/>
        <v>0</v>
      </c>
      <c r="AR20" s="7">
        <f t="shared" si="12"/>
        <v>0</v>
      </c>
      <c r="AS20" s="7">
        <f t="shared" si="12"/>
        <v>0</v>
      </c>
      <c r="AT20" s="7">
        <f t="shared" si="12"/>
        <v>0</v>
      </c>
    </row>
    <row r="21" spans="1:46" ht="21.75" customHeight="1" x14ac:dyDescent="0.3">
      <c r="A21" s="11">
        <v>7016</v>
      </c>
      <c r="B21" s="62" t="str">
        <f>IF(ISTEXT(VLOOKUP(A21,'Chart of Accounts'!$B$5:$C$50,2,FALSE)),VLOOKUP(A21,'Chart of Accounts'!$B$5:$C$50,2,FALSE),"")</f>
        <v>Meal Event Expense</v>
      </c>
      <c r="C21" s="10"/>
      <c r="D21" s="10"/>
      <c r="E21" s="10"/>
      <c r="F21" s="10"/>
      <c r="G21" s="10"/>
      <c r="H21" s="10"/>
      <c r="I21" s="10"/>
      <c r="J21" s="10"/>
      <c r="K21" s="10"/>
      <c r="L21" s="10">
        <v>600</v>
      </c>
      <c r="M21" s="10"/>
      <c r="N21" s="10"/>
      <c r="O21" s="4">
        <f>SUM(C21:N21)</f>
        <v>600</v>
      </c>
      <c r="AA21" s="7" t="s">
        <v>190</v>
      </c>
      <c r="AB21" s="7" t="str">
        <f t="shared" si="10"/>
        <v>7016-000000</v>
      </c>
      <c r="AC21" s="7">
        <v>912</v>
      </c>
      <c r="AD21" s="7" t="str">
        <f t="shared" si="11"/>
        <v>043</v>
      </c>
      <c r="AG21" s="7">
        <v>110</v>
      </c>
      <c r="AH21" s="7" t="str">
        <f>Summary!$B$2</f>
        <v>USD</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600</v>
      </c>
      <c r="AS21" s="7">
        <f t="shared" si="12"/>
        <v>0</v>
      </c>
      <c r="AT21" s="7">
        <f t="shared" si="12"/>
        <v>0</v>
      </c>
    </row>
    <row r="22" spans="1:46" ht="21.75" customHeight="1" x14ac:dyDescent="0.3">
      <c r="A22" s="61" t="s">
        <v>347</v>
      </c>
      <c r="B22" s="62"/>
      <c r="C22" s="64">
        <f t="shared" ref="C22:O22" si="13">SUM(C20:C21)</f>
        <v>0</v>
      </c>
      <c r="D22" s="64">
        <f t="shared" si="13"/>
        <v>200</v>
      </c>
      <c r="E22" s="64">
        <f t="shared" si="13"/>
        <v>0</v>
      </c>
      <c r="F22" s="64">
        <f t="shared" si="13"/>
        <v>0</v>
      </c>
      <c r="G22" s="64">
        <f t="shared" si="13"/>
        <v>0</v>
      </c>
      <c r="H22" s="64">
        <f t="shared" si="13"/>
        <v>0</v>
      </c>
      <c r="I22" s="64">
        <f t="shared" si="13"/>
        <v>200</v>
      </c>
      <c r="J22" s="64">
        <f t="shared" si="13"/>
        <v>0</v>
      </c>
      <c r="K22" s="64">
        <f t="shared" si="13"/>
        <v>0</v>
      </c>
      <c r="L22" s="64">
        <f t="shared" si="13"/>
        <v>600</v>
      </c>
      <c r="M22" s="64">
        <f t="shared" si="13"/>
        <v>0</v>
      </c>
      <c r="N22" s="64">
        <f t="shared" si="13"/>
        <v>0</v>
      </c>
      <c r="O22" s="64">
        <f t="shared" si="13"/>
        <v>1000</v>
      </c>
    </row>
    <row r="23" spans="1:46" ht="21.75" customHeight="1" x14ac:dyDescent="0.3">
      <c r="A23" s="11"/>
      <c r="B23" s="62"/>
      <c r="C23" s="4"/>
      <c r="D23" s="4"/>
      <c r="E23" s="4"/>
      <c r="F23" s="4"/>
      <c r="G23" s="4"/>
      <c r="H23" s="4"/>
      <c r="I23" s="4"/>
      <c r="J23" s="4"/>
      <c r="K23" s="4"/>
      <c r="L23" s="4"/>
      <c r="M23" s="4"/>
      <c r="N23" s="4"/>
      <c r="O23" s="4"/>
    </row>
    <row r="24" spans="1:46" ht="21.75" customHeight="1" x14ac:dyDescent="0.3">
      <c r="A24" s="61" t="s">
        <v>267</v>
      </c>
      <c r="B24" s="63"/>
      <c r="C24" s="4"/>
      <c r="D24" s="4"/>
      <c r="E24" s="4"/>
      <c r="F24" s="4"/>
      <c r="G24" s="4"/>
      <c r="H24" s="4"/>
      <c r="I24" s="4"/>
      <c r="J24" s="4"/>
      <c r="K24" s="4"/>
      <c r="L24" s="4"/>
      <c r="M24" s="4"/>
      <c r="N24" s="4"/>
      <c r="O24" s="4"/>
    </row>
    <row r="25" spans="1:46" ht="21.75" customHeight="1" x14ac:dyDescent="0.3">
      <c r="A25" s="11">
        <v>7078</v>
      </c>
      <c r="B25" s="62"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043</v>
      </c>
      <c r="AG25" s="7">
        <v>110</v>
      </c>
      <c r="AH25" s="7" t="str">
        <f>Summary!$B$2</f>
        <v>USD</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3">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043</v>
      </c>
      <c r="AG26" s="7">
        <v>110</v>
      </c>
      <c r="AH26" s="7" t="str">
        <f>Summary!$B$2</f>
        <v>USD</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3">
      <c r="A27" s="61" t="s">
        <v>348</v>
      </c>
      <c r="B27" s="62"/>
      <c r="C27" s="64">
        <f t="shared" ref="C27:O27" si="18">SUM(C25:C26)</f>
        <v>0</v>
      </c>
      <c r="D27" s="64">
        <f t="shared" si="18"/>
        <v>0</v>
      </c>
      <c r="E27" s="64">
        <f t="shared" si="18"/>
        <v>0</v>
      </c>
      <c r="F27" s="64">
        <f t="shared" si="18"/>
        <v>0</v>
      </c>
      <c r="G27" s="64">
        <f t="shared" si="18"/>
        <v>0</v>
      </c>
      <c r="H27" s="64">
        <f t="shared" si="18"/>
        <v>0</v>
      </c>
      <c r="I27" s="64">
        <f t="shared" si="18"/>
        <v>0</v>
      </c>
      <c r="J27" s="64">
        <f t="shared" si="18"/>
        <v>0</v>
      </c>
      <c r="K27" s="64">
        <f t="shared" si="18"/>
        <v>0</v>
      </c>
      <c r="L27" s="64">
        <f t="shared" si="18"/>
        <v>0</v>
      </c>
      <c r="M27" s="64">
        <f t="shared" si="18"/>
        <v>0</v>
      </c>
      <c r="N27" s="64">
        <f t="shared" si="18"/>
        <v>0</v>
      </c>
      <c r="O27" s="64">
        <f t="shared" si="18"/>
        <v>0</v>
      </c>
    </row>
    <row r="28" spans="1:46" ht="21.75" customHeight="1" x14ac:dyDescent="0.3">
      <c r="A28" s="11"/>
      <c r="B28" s="62"/>
      <c r="C28" s="65"/>
      <c r="D28" s="65"/>
      <c r="E28" s="65"/>
      <c r="F28" s="65"/>
      <c r="G28" s="65"/>
      <c r="H28" s="65"/>
      <c r="I28" s="65"/>
      <c r="J28" s="65"/>
      <c r="K28" s="65"/>
      <c r="L28" s="65"/>
      <c r="M28" s="65"/>
      <c r="N28" s="65"/>
      <c r="O28" s="65"/>
    </row>
    <row r="29" spans="1:46" ht="21.75" customHeight="1" x14ac:dyDescent="0.3">
      <c r="A29" s="61" t="s">
        <v>269</v>
      </c>
      <c r="B29" s="63"/>
      <c r="C29" s="4"/>
      <c r="D29" s="4"/>
      <c r="E29" s="4"/>
      <c r="F29" s="4"/>
      <c r="G29" s="4"/>
      <c r="H29" s="4"/>
      <c r="I29" s="4"/>
      <c r="J29" s="4"/>
      <c r="K29" s="4"/>
      <c r="L29" s="4"/>
      <c r="M29" s="4"/>
      <c r="N29" s="4"/>
      <c r="O29" s="4"/>
    </row>
    <row r="30" spans="1:46" ht="21.75" customHeight="1" x14ac:dyDescent="0.3">
      <c r="A30" s="11">
        <v>7078</v>
      </c>
      <c r="B30" s="62"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043</v>
      </c>
      <c r="AG30" s="7">
        <v>110</v>
      </c>
      <c r="AH30" s="7" t="str">
        <f>Summary!$B$2</f>
        <v>USD</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3">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043</v>
      </c>
      <c r="AG31" s="7">
        <v>110</v>
      </c>
      <c r="AH31" s="7" t="str">
        <f>Summary!$B$2</f>
        <v>USD</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3">
      <c r="A32" s="61" t="s">
        <v>349</v>
      </c>
      <c r="B32" s="62"/>
      <c r="C32" s="64">
        <f t="shared" ref="C32:O32" si="23">SUM(C30:C31)</f>
        <v>0</v>
      </c>
      <c r="D32" s="64">
        <f t="shared" si="23"/>
        <v>0</v>
      </c>
      <c r="E32" s="64">
        <f t="shared" si="23"/>
        <v>0</v>
      </c>
      <c r="F32" s="64">
        <f t="shared" si="23"/>
        <v>0</v>
      </c>
      <c r="G32" s="64">
        <f t="shared" si="23"/>
        <v>0</v>
      </c>
      <c r="H32" s="64">
        <f t="shared" si="23"/>
        <v>0</v>
      </c>
      <c r="I32" s="64">
        <f t="shared" si="23"/>
        <v>0</v>
      </c>
      <c r="J32" s="64">
        <f t="shared" si="23"/>
        <v>0</v>
      </c>
      <c r="K32" s="64">
        <f t="shared" si="23"/>
        <v>0</v>
      </c>
      <c r="L32" s="64">
        <f t="shared" si="23"/>
        <v>0</v>
      </c>
      <c r="M32" s="64">
        <f t="shared" si="23"/>
        <v>0</v>
      </c>
      <c r="N32" s="64">
        <f t="shared" si="23"/>
        <v>0</v>
      </c>
      <c r="O32" s="64">
        <f t="shared" si="23"/>
        <v>0</v>
      </c>
    </row>
    <row r="33" spans="1:46" ht="21.75" customHeight="1" x14ac:dyDescent="0.3">
      <c r="A33" s="11"/>
      <c r="B33" s="62"/>
      <c r="C33" s="4"/>
      <c r="D33" s="4"/>
      <c r="E33" s="4"/>
      <c r="F33" s="4"/>
      <c r="G33" s="4"/>
      <c r="H33" s="4"/>
      <c r="I33" s="4"/>
      <c r="J33" s="4"/>
      <c r="K33" s="4"/>
      <c r="L33" s="4"/>
      <c r="M33" s="4"/>
      <c r="N33" s="4"/>
      <c r="O33" s="4"/>
    </row>
    <row r="34" spans="1:46" ht="21.75" customHeight="1" x14ac:dyDescent="0.3">
      <c r="A34" s="61" t="s">
        <v>270</v>
      </c>
      <c r="B34" s="63"/>
      <c r="C34" s="4"/>
      <c r="D34" s="4"/>
      <c r="E34" s="4"/>
      <c r="F34" s="4"/>
      <c r="G34" s="4"/>
      <c r="H34" s="4"/>
      <c r="I34" s="4"/>
      <c r="J34" s="4"/>
      <c r="K34" s="4"/>
      <c r="L34" s="4"/>
      <c r="M34" s="4"/>
      <c r="N34" s="4"/>
      <c r="O34" s="4"/>
    </row>
    <row r="35" spans="1:46" ht="21.75" customHeight="1" x14ac:dyDescent="0.3">
      <c r="A35" s="11">
        <v>7078</v>
      </c>
      <c r="B35" s="62"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043</v>
      </c>
      <c r="AG35" s="7">
        <v>110</v>
      </c>
      <c r="AH35" s="7" t="str">
        <f>Summary!$B$2</f>
        <v>USD</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3">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043</v>
      </c>
      <c r="AG36" s="7">
        <v>110</v>
      </c>
      <c r="AH36" s="7" t="str">
        <f>Summary!$B$2</f>
        <v>USD</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3">
      <c r="A37" s="61" t="s">
        <v>350</v>
      </c>
      <c r="B37" s="62"/>
      <c r="C37" s="64">
        <f t="shared" ref="C37:O37" si="28">SUM(C35:C36)</f>
        <v>0</v>
      </c>
      <c r="D37" s="64">
        <f t="shared" si="28"/>
        <v>0</v>
      </c>
      <c r="E37" s="64">
        <f t="shared" si="28"/>
        <v>0</v>
      </c>
      <c r="F37" s="64">
        <f t="shared" si="28"/>
        <v>0</v>
      </c>
      <c r="G37" s="64">
        <f t="shared" si="28"/>
        <v>0</v>
      </c>
      <c r="H37" s="64">
        <f t="shared" si="28"/>
        <v>0</v>
      </c>
      <c r="I37" s="64">
        <f t="shared" si="28"/>
        <v>0</v>
      </c>
      <c r="J37" s="64">
        <f t="shared" si="28"/>
        <v>0</v>
      </c>
      <c r="K37" s="64">
        <f t="shared" si="28"/>
        <v>0</v>
      </c>
      <c r="L37" s="64">
        <f t="shared" si="28"/>
        <v>0</v>
      </c>
      <c r="M37" s="64">
        <f t="shared" si="28"/>
        <v>0</v>
      </c>
      <c r="N37" s="64">
        <f t="shared" si="28"/>
        <v>0</v>
      </c>
      <c r="O37" s="64">
        <f t="shared" si="28"/>
        <v>0</v>
      </c>
    </row>
    <row r="38" spans="1:46" ht="21.75" customHeight="1" x14ac:dyDescent="0.3">
      <c r="A38" s="11"/>
      <c r="B38" s="62"/>
      <c r="C38" s="65"/>
      <c r="D38" s="65"/>
      <c r="E38" s="65"/>
      <c r="F38" s="65"/>
      <c r="G38" s="65"/>
      <c r="H38" s="65"/>
      <c r="I38" s="65"/>
      <c r="J38" s="65"/>
      <c r="K38" s="65"/>
      <c r="L38" s="65"/>
      <c r="M38" s="65"/>
      <c r="N38" s="65"/>
      <c r="O38" s="65"/>
    </row>
    <row r="39" spans="1:46" ht="21.75" customHeight="1" x14ac:dyDescent="0.3">
      <c r="A39" s="61" t="s">
        <v>271</v>
      </c>
      <c r="B39" s="63"/>
      <c r="C39" s="4"/>
      <c r="D39" s="4"/>
      <c r="E39" s="4"/>
      <c r="F39" s="4"/>
      <c r="G39" s="4"/>
      <c r="H39" s="4"/>
      <c r="I39" s="4"/>
      <c r="J39" s="4"/>
      <c r="K39" s="4"/>
      <c r="L39" s="4"/>
      <c r="M39" s="4"/>
      <c r="N39" s="4"/>
      <c r="O39" s="4"/>
    </row>
    <row r="40" spans="1:46" ht="21.75" customHeight="1" x14ac:dyDescent="0.3">
      <c r="A40" s="11">
        <v>7078</v>
      </c>
      <c r="B40" s="62"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043</v>
      </c>
      <c r="AG40" s="7">
        <v>110</v>
      </c>
      <c r="AH40" s="7" t="str">
        <f>Summary!$B$2</f>
        <v>USD</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3">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043</v>
      </c>
      <c r="AG41" s="7">
        <v>110</v>
      </c>
      <c r="AH41" s="7" t="str">
        <f>Summary!$B$2</f>
        <v>USD</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3">
      <c r="A42" s="61" t="s">
        <v>351</v>
      </c>
      <c r="B42" s="63"/>
      <c r="C42" s="64">
        <f t="shared" ref="C42:O42" si="33">SUM(C40:C41)</f>
        <v>0</v>
      </c>
      <c r="D42" s="64">
        <f t="shared" si="33"/>
        <v>0</v>
      </c>
      <c r="E42" s="64">
        <f t="shared" si="33"/>
        <v>0</v>
      </c>
      <c r="F42" s="64">
        <f t="shared" si="33"/>
        <v>0</v>
      </c>
      <c r="G42" s="64">
        <f t="shared" si="33"/>
        <v>0</v>
      </c>
      <c r="H42" s="64">
        <f t="shared" si="33"/>
        <v>0</v>
      </c>
      <c r="I42" s="64">
        <f t="shared" si="33"/>
        <v>0</v>
      </c>
      <c r="J42" s="64">
        <f t="shared" si="33"/>
        <v>0</v>
      </c>
      <c r="K42" s="64">
        <f t="shared" si="33"/>
        <v>0</v>
      </c>
      <c r="L42" s="64">
        <f t="shared" si="33"/>
        <v>0</v>
      </c>
      <c r="M42" s="64">
        <f t="shared" si="33"/>
        <v>0</v>
      </c>
      <c r="N42" s="64">
        <f t="shared" si="33"/>
        <v>0</v>
      </c>
      <c r="O42" s="64">
        <f t="shared" si="33"/>
        <v>0</v>
      </c>
    </row>
    <row r="43" spans="1:46" ht="21.75" customHeight="1" x14ac:dyDescent="0.3">
      <c r="A43" s="3"/>
      <c r="B43" s="63"/>
      <c r="C43" s="4"/>
      <c r="D43" s="4"/>
      <c r="E43" s="4"/>
      <c r="F43" s="4"/>
      <c r="G43" s="4"/>
      <c r="H43" s="4"/>
      <c r="I43" s="4"/>
      <c r="J43" s="4"/>
      <c r="K43" s="4"/>
      <c r="L43" s="4"/>
      <c r="M43" s="4"/>
      <c r="N43" s="4"/>
      <c r="O43" s="4"/>
    </row>
    <row r="44" spans="1:46" ht="21.75" customHeight="1" x14ac:dyDescent="0.3">
      <c r="A44" s="61" t="s">
        <v>272</v>
      </c>
      <c r="B44" s="63"/>
      <c r="C44" s="4"/>
      <c r="D44" s="4"/>
      <c r="E44" s="4"/>
      <c r="F44" s="4"/>
      <c r="G44" s="4"/>
      <c r="H44" s="4"/>
      <c r="I44" s="4"/>
      <c r="J44" s="4"/>
      <c r="K44" s="4"/>
      <c r="L44" s="4"/>
      <c r="M44" s="4"/>
      <c r="N44" s="4"/>
      <c r="O44" s="4"/>
    </row>
    <row r="45" spans="1:46" ht="21.75" customHeight="1" x14ac:dyDescent="0.3">
      <c r="A45" s="11">
        <v>7078</v>
      </c>
      <c r="B45" s="62"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043</v>
      </c>
      <c r="AG45" s="7">
        <v>110</v>
      </c>
      <c r="AH45" s="7" t="str">
        <f>Summary!$B$2</f>
        <v>USD</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3">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043</v>
      </c>
      <c r="AG46" s="7">
        <v>110</v>
      </c>
      <c r="AH46" s="7" t="str">
        <f>Summary!$B$2</f>
        <v>USD</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3">
      <c r="A47" s="61" t="s">
        <v>352</v>
      </c>
      <c r="B47" s="62"/>
      <c r="C47" s="64">
        <f t="shared" ref="C47:O47" si="38">SUM(C45:C46)</f>
        <v>0</v>
      </c>
      <c r="D47" s="64">
        <f t="shared" si="38"/>
        <v>0</v>
      </c>
      <c r="E47" s="64">
        <f t="shared" si="38"/>
        <v>0</v>
      </c>
      <c r="F47" s="64">
        <f t="shared" si="38"/>
        <v>0</v>
      </c>
      <c r="G47" s="64">
        <f t="shared" si="38"/>
        <v>0</v>
      </c>
      <c r="H47" s="64">
        <f t="shared" si="38"/>
        <v>0</v>
      </c>
      <c r="I47" s="64">
        <f t="shared" si="38"/>
        <v>0</v>
      </c>
      <c r="J47" s="64">
        <f t="shared" si="38"/>
        <v>0</v>
      </c>
      <c r="K47" s="64">
        <f t="shared" si="38"/>
        <v>0</v>
      </c>
      <c r="L47" s="64">
        <f t="shared" si="38"/>
        <v>0</v>
      </c>
      <c r="M47" s="64">
        <f t="shared" si="38"/>
        <v>0</v>
      </c>
      <c r="N47" s="64">
        <f t="shared" si="38"/>
        <v>0</v>
      </c>
      <c r="O47" s="64">
        <f t="shared" si="38"/>
        <v>0</v>
      </c>
    </row>
    <row r="48" spans="1:46" ht="21.75" customHeight="1" x14ac:dyDescent="0.3">
      <c r="A48" s="11"/>
      <c r="B48" s="62"/>
      <c r="C48" s="4"/>
      <c r="D48" s="4"/>
      <c r="E48" s="4"/>
      <c r="F48" s="4"/>
      <c r="G48" s="4"/>
      <c r="H48" s="4"/>
      <c r="I48" s="4"/>
      <c r="J48" s="4"/>
      <c r="K48" s="4"/>
      <c r="L48" s="4"/>
      <c r="M48" s="4"/>
      <c r="N48" s="4"/>
      <c r="O48" s="4"/>
    </row>
    <row r="49" spans="1:46" ht="21.75" customHeight="1" x14ac:dyDescent="0.3">
      <c r="A49" s="61" t="s">
        <v>318</v>
      </c>
      <c r="B49" s="63"/>
      <c r="C49" s="4"/>
      <c r="D49" s="4"/>
      <c r="E49" s="4"/>
      <c r="F49" s="4"/>
      <c r="G49" s="4"/>
      <c r="H49" s="4"/>
      <c r="I49" s="4"/>
      <c r="J49" s="4"/>
      <c r="K49" s="4"/>
      <c r="L49" s="4"/>
      <c r="M49" s="4"/>
      <c r="N49" s="4"/>
      <c r="O49" s="4"/>
    </row>
    <row r="50" spans="1:46" ht="21.75" customHeight="1" x14ac:dyDescent="0.3">
      <c r="A50" s="11">
        <v>7078</v>
      </c>
      <c r="B50" s="62"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043</v>
      </c>
      <c r="AG50" s="7">
        <v>110</v>
      </c>
      <c r="AH50" s="7" t="str">
        <f>Summary!$B$2</f>
        <v>USD</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3">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043</v>
      </c>
      <c r="AG51" s="7">
        <v>110</v>
      </c>
      <c r="AH51" s="7" t="str">
        <f>Summary!$B$2</f>
        <v>USD</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3">
      <c r="A52" s="61" t="s">
        <v>318</v>
      </c>
      <c r="B52" s="62" t="s">
        <v>353</v>
      </c>
      <c r="C52" s="64">
        <f t="shared" ref="C52:O52" si="43">SUM(C50:C51)</f>
        <v>0</v>
      </c>
      <c r="D52" s="64">
        <f t="shared" si="43"/>
        <v>0</v>
      </c>
      <c r="E52" s="64">
        <f t="shared" si="43"/>
        <v>0</v>
      </c>
      <c r="F52" s="64">
        <f t="shared" si="43"/>
        <v>0</v>
      </c>
      <c r="G52" s="64">
        <f t="shared" si="43"/>
        <v>0</v>
      </c>
      <c r="H52" s="64">
        <f t="shared" si="43"/>
        <v>0</v>
      </c>
      <c r="I52" s="64">
        <f t="shared" si="43"/>
        <v>0</v>
      </c>
      <c r="J52" s="64">
        <f t="shared" si="43"/>
        <v>0</v>
      </c>
      <c r="K52" s="64">
        <f t="shared" si="43"/>
        <v>0</v>
      </c>
      <c r="L52" s="64">
        <f t="shared" si="43"/>
        <v>0</v>
      </c>
      <c r="M52" s="64">
        <f t="shared" si="43"/>
        <v>0</v>
      </c>
      <c r="N52" s="64">
        <f t="shared" si="43"/>
        <v>0</v>
      </c>
      <c r="O52" s="64">
        <f t="shared" si="43"/>
        <v>0</v>
      </c>
    </row>
    <row r="53" spans="1:46" ht="21.75" customHeight="1" x14ac:dyDescent="0.3">
      <c r="A53" s="11"/>
      <c r="B53" s="62"/>
      <c r="C53" s="4"/>
      <c r="D53" s="4"/>
      <c r="E53" s="4"/>
      <c r="F53" s="4"/>
      <c r="G53" s="4"/>
      <c r="H53" s="4"/>
      <c r="I53" s="4"/>
      <c r="J53" s="4"/>
      <c r="K53" s="4"/>
      <c r="L53" s="4"/>
      <c r="M53" s="4"/>
      <c r="N53" s="4"/>
      <c r="O53" s="4"/>
    </row>
    <row r="54" spans="1:46" ht="21.75" customHeight="1" x14ac:dyDescent="0.3">
      <c r="A54" s="61" t="s">
        <v>322</v>
      </c>
      <c r="B54" s="63"/>
      <c r="C54" s="4"/>
      <c r="D54" s="4"/>
      <c r="E54" s="4"/>
      <c r="F54" s="4"/>
      <c r="G54" s="4"/>
      <c r="H54" s="4"/>
      <c r="I54" s="4"/>
      <c r="J54" s="4"/>
      <c r="K54" s="4"/>
      <c r="L54" s="4"/>
      <c r="M54" s="4"/>
      <c r="N54" s="4"/>
      <c r="O54" s="4"/>
    </row>
    <row r="55" spans="1:46" ht="21.75" customHeight="1" x14ac:dyDescent="0.3">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043</v>
      </c>
      <c r="AG55" s="7">
        <v>110</v>
      </c>
      <c r="AH55" s="7" t="str">
        <f>Summary!$B$2</f>
        <v>USD</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3">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043</v>
      </c>
      <c r="AG56" s="7">
        <v>110</v>
      </c>
      <c r="AH56" s="7" t="str">
        <f>Summary!$B$2</f>
        <v>USD</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3">
      <c r="A57" s="61" t="s">
        <v>354</v>
      </c>
      <c r="B57" s="62"/>
      <c r="C57" s="64">
        <f t="shared" ref="C57:O57" si="59">SUM(C55:C56)</f>
        <v>0</v>
      </c>
      <c r="D57" s="64">
        <f t="shared" si="59"/>
        <v>0</v>
      </c>
      <c r="E57" s="64">
        <f t="shared" si="59"/>
        <v>0</v>
      </c>
      <c r="F57" s="64">
        <f t="shared" si="59"/>
        <v>0</v>
      </c>
      <c r="G57" s="64">
        <f t="shared" si="59"/>
        <v>0</v>
      </c>
      <c r="H57" s="64">
        <f t="shared" si="59"/>
        <v>0</v>
      </c>
      <c r="I57" s="64">
        <f t="shared" si="59"/>
        <v>0</v>
      </c>
      <c r="J57" s="64">
        <f t="shared" si="59"/>
        <v>0</v>
      </c>
      <c r="K57" s="64">
        <f t="shared" si="59"/>
        <v>0</v>
      </c>
      <c r="L57" s="64">
        <f t="shared" si="59"/>
        <v>0</v>
      </c>
      <c r="M57" s="64">
        <f t="shared" si="59"/>
        <v>0</v>
      </c>
      <c r="N57" s="64">
        <f t="shared" si="59"/>
        <v>0</v>
      </c>
      <c r="O57" s="64">
        <f t="shared" si="59"/>
        <v>0</v>
      </c>
    </row>
    <row r="58" spans="1:46" ht="21.75" customHeight="1" x14ac:dyDescent="0.3">
      <c r="A58" s="11"/>
      <c r="B58" s="62"/>
      <c r="C58" s="4"/>
      <c r="D58" s="4"/>
      <c r="E58" s="4"/>
      <c r="F58" s="4"/>
      <c r="G58" s="4"/>
      <c r="H58" s="4"/>
      <c r="I58" s="4"/>
      <c r="J58" s="4"/>
      <c r="K58" s="4"/>
      <c r="L58" s="4"/>
      <c r="M58" s="4"/>
      <c r="N58" s="4"/>
      <c r="O58" s="4"/>
    </row>
    <row r="59" spans="1:46" ht="21.75" customHeight="1" x14ac:dyDescent="0.3">
      <c r="A59" s="61" t="s">
        <v>316</v>
      </c>
      <c r="B59" s="63"/>
      <c r="C59" s="4"/>
      <c r="D59" s="4"/>
      <c r="E59" s="4"/>
      <c r="F59" s="4"/>
      <c r="G59" s="4"/>
      <c r="H59" s="4"/>
      <c r="I59" s="4"/>
      <c r="J59" s="4"/>
      <c r="K59" s="4"/>
      <c r="L59" s="4"/>
      <c r="M59" s="4"/>
      <c r="N59" s="4"/>
      <c r="O59" s="4"/>
    </row>
    <row r="60" spans="1:46" ht="21.75" customHeight="1" x14ac:dyDescent="0.3">
      <c r="A60" s="11">
        <v>7078</v>
      </c>
      <c r="B60" s="62" t="str">
        <f>IF(ISTEXT(VLOOKUP(A60,'Chart of Accounts'!$B$5:$C$50,2,FALSE)),VLOOKUP(A60,'Chart of Accounts'!$B$5:$C$50,2,FALSE),"")</f>
        <v>Food Expense</v>
      </c>
      <c r="C60" s="10"/>
      <c r="D60" s="10"/>
      <c r="E60" s="10"/>
      <c r="F60" s="10"/>
      <c r="G60" s="10"/>
      <c r="H60" s="10"/>
      <c r="I60" s="10"/>
      <c r="J60" s="10"/>
      <c r="K60" s="10"/>
      <c r="L60" s="10"/>
      <c r="M60" s="10"/>
      <c r="N60" s="10"/>
      <c r="O60" s="4">
        <f t="shared" ref="O60:O61" si="60">SUM(C60:N60)</f>
        <v>0</v>
      </c>
      <c r="AA60" s="7" t="s">
        <v>190</v>
      </c>
      <c r="AB60" s="7" t="str">
        <f t="shared" ref="AB60:AB61" si="61">IF(A60="","",A60&amp;"-000000")</f>
        <v>7078-000000</v>
      </c>
      <c r="AC60" s="7">
        <v>920</v>
      </c>
      <c r="AD60" s="7" t="str">
        <f t="shared" ref="AD60:AD61" si="62">IF(LEN($O$1)=3,$O$1,IF(LEN($O$1)=2,0&amp;$O$1,IF(LEN($O$1)=1,0&amp;0&amp;$O$1,"ERROR")))</f>
        <v>043</v>
      </c>
      <c r="AG60" s="7">
        <v>110</v>
      </c>
      <c r="AH60" s="7" t="str">
        <f>Summary!$B$2</f>
        <v>USD</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0</v>
      </c>
      <c r="AT60" s="7">
        <f t="shared" si="63"/>
        <v>0</v>
      </c>
    </row>
    <row r="61" spans="1:46" ht="21.75" customHeight="1" x14ac:dyDescent="0.3">
      <c r="A61" s="11">
        <v>7016</v>
      </c>
      <c r="B61" s="62" t="str">
        <f>IF(ISTEXT(VLOOKUP(A61,'Chart of Accounts'!$B$5:$C$50,2,FALSE)),VLOOKUP(A61,'Chart of Accounts'!$B$5:$C$50,2,FALSE),"")</f>
        <v>Meal Event Expense</v>
      </c>
      <c r="C61" s="10"/>
      <c r="D61" s="10"/>
      <c r="E61" s="10"/>
      <c r="F61" s="10"/>
      <c r="G61" s="10"/>
      <c r="H61" s="10"/>
      <c r="I61" s="10"/>
      <c r="J61" s="10"/>
      <c r="K61" s="10"/>
      <c r="L61" s="10">
        <v>300</v>
      </c>
      <c r="M61" s="10"/>
      <c r="N61" s="10"/>
      <c r="O61" s="4">
        <f t="shared" si="60"/>
        <v>300</v>
      </c>
      <c r="AA61" s="7" t="s">
        <v>190</v>
      </c>
      <c r="AB61" s="7" t="str">
        <f t="shared" si="61"/>
        <v>7016-000000</v>
      </c>
      <c r="AC61" s="7">
        <v>920</v>
      </c>
      <c r="AD61" s="7" t="str">
        <f t="shared" si="62"/>
        <v>043</v>
      </c>
      <c r="AG61" s="7">
        <v>110</v>
      </c>
      <c r="AH61" s="7" t="str">
        <f>Summary!$B$2</f>
        <v>USD</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300</v>
      </c>
      <c r="AS61" s="7">
        <f t="shared" si="63"/>
        <v>0</v>
      </c>
      <c r="AT61" s="7">
        <f t="shared" si="63"/>
        <v>0</v>
      </c>
    </row>
    <row r="62" spans="1:46" ht="21.75" customHeight="1" x14ac:dyDescent="0.3">
      <c r="A62" s="61" t="s">
        <v>355</v>
      </c>
      <c r="B62" s="62"/>
      <c r="C62" s="64">
        <f t="shared" ref="C62:O62" si="64">SUM(C60:C61)</f>
        <v>0</v>
      </c>
      <c r="D62" s="64">
        <f t="shared" si="64"/>
        <v>0</v>
      </c>
      <c r="E62" s="64">
        <f t="shared" si="64"/>
        <v>0</v>
      </c>
      <c r="F62" s="64">
        <f t="shared" si="64"/>
        <v>0</v>
      </c>
      <c r="G62" s="64">
        <f t="shared" si="64"/>
        <v>0</v>
      </c>
      <c r="H62" s="64">
        <f t="shared" si="64"/>
        <v>0</v>
      </c>
      <c r="I62" s="64">
        <f t="shared" si="64"/>
        <v>0</v>
      </c>
      <c r="J62" s="64">
        <f t="shared" si="64"/>
        <v>0</v>
      </c>
      <c r="K62" s="64">
        <f t="shared" si="64"/>
        <v>0</v>
      </c>
      <c r="L62" s="64">
        <f t="shared" si="64"/>
        <v>300</v>
      </c>
      <c r="M62" s="64">
        <f t="shared" si="64"/>
        <v>0</v>
      </c>
      <c r="N62" s="64">
        <f t="shared" si="64"/>
        <v>0</v>
      </c>
      <c r="O62" s="64">
        <f t="shared" si="64"/>
        <v>300</v>
      </c>
    </row>
    <row r="63" spans="1:46" ht="21.75" customHeight="1" x14ac:dyDescent="0.3">
      <c r="A63" s="11"/>
      <c r="B63" s="62"/>
      <c r="C63" s="4"/>
      <c r="D63" s="4"/>
      <c r="E63" s="4"/>
      <c r="F63" s="4"/>
      <c r="G63" s="4"/>
      <c r="H63" s="4"/>
      <c r="I63" s="4"/>
      <c r="J63" s="4"/>
      <c r="K63" s="4"/>
      <c r="L63" s="4"/>
      <c r="M63" s="4"/>
      <c r="N63" s="4"/>
      <c r="O63" s="4"/>
    </row>
    <row r="64" spans="1:46" ht="21.75" customHeight="1" x14ac:dyDescent="0.3">
      <c r="A64" s="61" t="s">
        <v>135</v>
      </c>
      <c r="B64" s="63"/>
      <c r="C64" s="4"/>
      <c r="D64" s="4"/>
      <c r="E64" s="4"/>
      <c r="F64" s="4"/>
      <c r="G64" s="4"/>
      <c r="H64" s="4"/>
      <c r="I64" s="4"/>
      <c r="J64" s="4"/>
      <c r="K64" s="4"/>
      <c r="L64" s="4"/>
      <c r="M64" s="4"/>
      <c r="N64" s="4"/>
      <c r="O64" s="4"/>
    </row>
    <row r="65" spans="1:46" ht="21.75" customHeight="1" x14ac:dyDescent="0.3">
      <c r="A65" s="11">
        <v>7078</v>
      </c>
      <c r="B65" s="62" t="str">
        <f>IF(ISTEXT(VLOOKUP(A65,'Chart of Accounts'!$B$5:$C$50,2,FALSE)),VLOOKUP(A65,'Chart of Accounts'!$B$5:$C$50,2,FALSE),"")</f>
        <v>Food Expense</v>
      </c>
      <c r="C65" s="10"/>
      <c r="D65" s="10"/>
      <c r="E65" s="10"/>
      <c r="F65" s="10"/>
      <c r="G65" s="10"/>
      <c r="H65" s="10"/>
      <c r="I65" s="10"/>
      <c r="J65" s="10"/>
      <c r="K65" s="10"/>
      <c r="L65" s="10">
        <v>100</v>
      </c>
      <c r="M65" s="10"/>
      <c r="N65" s="10"/>
      <c r="O65" s="4">
        <f t="shared" ref="O65:O66" si="65">SUM(C65:N65)</f>
        <v>100</v>
      </c>
      <c r="AA65" s="7" t="s">
        <v>190</v>
      </c>
      <c r="AB65" s="7" t="str">
        <f t="shared" ref="AB65:AB66" si="66">IF(A65="","",A65&amp;"-000000")</f>
        <v>7078-000000</v>
      </c>
      <c r="AC65" s="7">
        <v>921</v>
      </c>
      <c r="AD65" s="7" t="str">
        <f t="shared" ref="AD65:AD66" si="67">IF(LEN($O$1)=3,$O$1,IF(LEN($O$1)=2,0&amp;$O$1,IF(LEN($O$1)=1,0&amp;0&amp;$O$1,"ERROR")))</f>
        <v>043</v>
      </c>
      <c r="AG65" s="7">
        <v>110</v>
      </c>
      <c r="AH65" s="7" t="str">
        <f>Summary!$B$2</f>
        <v>USD</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100</v>
      </c>
      <c r="AS65" s="7">
        <f t="shared" si="68"/>
        <v>0</v>
      </c>
      <c r="AT65" s="7">
        <f t="shared" si="68"/>
        <v>0</v>
      </c>
    </row>
    <row r="66" spans="1:46" ht="21.75" customHeight="1" x14ac:dyDescent="0.3">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043</v>
      </c>
      <c r="AG66" s="7">
        <v>110</v>
      </c>
      <c r="AH66" s="7" t="str">
        <f>Summary!$B$2</f>
        <v>USD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3">
      <c r="A67" s="61" t="s">
        <v>356</v>
      </c>
      <c r="B67" s="62"/>
      <c r="C67" s="64">
        <f t="shared" ref="C67:O67" si="69">SUM(C65:C66)</f>
        <v>0</v>
      </c>
      <c r="D67" s="64">
        <f t="shared" si="69"/>
        <v>0</v>
      </c>
      <c r="E67" s="64">
        <f t="shared" si="69"/>
        <v>0</v>
      </c>
      <c r="F67" s="64">
        <f t="shared" si="69"/>
        <v>0</v>
      </c>
      <c r="G67" s="64">
        <f t="shared" si="69"/>
        <v>0</v>
      </c>
      <c r="H67" s="64">
        <f t="shared" si="69"/>
        <v>0</v>
      </c>
      <c r="I67" s="64">
        <f t="shared" si="69"/>
        <v>0</v>
      </c>
      <c r="J67" s="64">
        <f t="shared" si="69"/>
        <v>0</v>
      </c>
      <c r="K67" s="64">
        <f t="shared" si="69"/>
        <v>0</v>
      </c>
      <c r="L67" s="64">
        <f t="shared" si="69"/>
        <v>100</v>
      </c>
      <c r="M67" s="64">
        <f t="shared" si="69"/>
        <v>0</v>
      </c>
      <c r="N67" s="64">
        <f t="shared" si="69"/>
        <v>0</v>
      </c>
      <c r="O67" s="64">
        <f t="shared" si="69"/>
        <v>100</v>
      </c>
    </row>
    <row r="68" spans="1:46" ht="21.75" customHeight="1" x14ac:dyDescent="0.2">
      <c r="B68" s="66"/>
    </row>
    <row r="69" spans="1:46" ht="21.75" customHeight="1" x14ac:dyDescent="0.3">
      <c r="A69" s="61" t="s">
        <v>136</v>
      </c>
      <c r="B69" s="63"/>
      <c r="C69" s="4"/>
      <c r="D69" s="4"/>
      <c r="E69" s="4"/>
      <c r="F69" s="4"/>
      <c r="G69" s="4"/>
      <c r="H69" s="4"/>
      <c r="I69" s="4"/>
      <c r="J69" s="4"/>
      <c r="K69" s="4"/>
      <c r="L69" s="4"/>
      <c r="M69" s="4"/>
      <c r="N69" s="4"/>
      <c r="O69" s="4"/>
    </row>
    <row r="70" spans="1:46" ht="21.75" customHeight="1" x14ac:dyDescent="0.3">
      <c r="A70" s="11">
        <v>7078</v>
      </c>
      <c r="B70" s="62" t="str">
        <f>IF(ISTEXT(VLOOKUP(A70,'Chart of Accounts'!$B$5:$C$50,2,FALSE)),VLOOKUP(A70,'Chart of Accounts'!$B$5:$C$50,2,FALSE),"")</f>
        <v>Food Expense</v>
      </c>
      <c r="C70" s="10"/>
      <c r="D70" s="10"/>
      <c r="E70" s="10"/>
      <c r="F70" s="10"/>
      <c r="G70" s="10"/>
      <c r="H70" s="10"/>
      <c r="I70" s="10"/>
      <c r="J70" s="10"/>
      <c r="K70" s="10"/>
      <c r="L70" s="10"/>
      <c r="M70" s="10"/>
      <c r="N70" s="10"/>
      <c r="O70" s="4">
        <f t="shared" ref="O70:O71" si="70">SUM(C70:N70)</f>
        <v>0</v>
      </c>
      <c r="AA70" s="7" t="s">
        <v>190</v>
      </c>
      <c r="AB70" s="7" t="str">
        <f t="shared" ref="AB70:AB71" si="71">IF(A70="","",A70&amp;"-000000")</f>
        <v>7078-000000</v>
      </c>
      <c r="AC70" s="7">
        <v>922</v>
      </c>
      <c r="AD70" s="7" t="str">
        <f t="shared" ref="AD70:AD71" si="72">IF(LEN($O$1)=3,$O$1,IF(LEN($O$1)=2,0&amp;$O$1,IF(LEN($O$1)=1,0&amp;0&amp;$O$1,"ERROR")))</f>
        <v>043</v>
      </c>
      <c r="AG70" s="7">
        <v>110</v>
      </c>
      <c r="AH70" s="7" t="str">
        <f>Summary!$B$2</f>
        <v>USD</v>
      </c>
      <c r="AI70" s="7">
        <f t="shared" ref="AI70:AT71" si="73">IF(C70="",0,C70)</f>
        <v>0</v>
      </c>
      <c r="AJ70" s="7">
        <f t="shared" si="73"/>
        <v>0</v>
      </c>
      <c r="AK70" s="7">
        <f t="shared" si="73"/>
        <v>0</v>
      </c>
      <c r="AL70" s="7">
        <f t="shared" si="73"/>
        <v>0</v>
      </c>
      <c r="AM70" s="7">
        <f t="shared" si="73"/>
        <v>0</v>
      </c>
      <c r="AN70" s="7">
        <f t="shared" si="73"/>
        <v>0</v>
      </c>
      <c r="AO70" s="7">
        <f t="shared" si="73"/>
        <v>0</v>
      </c>
      <c r="AP70" s="7">
        <f t="shared" si="73"/>
        <v>0</v>
      </c>
      <c r="AQ70" s="7">
        <f t="shared" si="73"/>
        <v>0</v>
      </c>
      <c r="AR70" s="7">
        <f t="shared" si="73"/>
        <v>0</v>
      </c>
      <c r="AS70" s="7">
        <f t="shared" si="73"/>
        <v>0</v>
      </c>
      <c r="AT70" s="7">
        <f t="shared" si="73"/>
        <v>0</v>
      </c>
    </row>
    <row r="71" spans="1:46" ht="21.75" customHeight="1" x14ac:dyDescent="0.3">
      <c r="A71" s="11">
        <v>7016</v>
      </c>
      <c r="B71" s="62" t="str">
        <f>IF(ISTEXT(VLOOKUP(A71,'Chart of Accounts'!$B$5:$C$50,2,FALSE)),VLOOKUP(A71,'Chart of Accounts'!$B$5:$C$50,2,FALSE),"")</f>
        <v>Meal Event Expense</v>
      </c>
      <c r="C71" s="10"/>
      <c r="D71" s="10"/>
      <c r="E71" s="10"/>
      <c r="F71" s="10"/>
      <c r="G71" s="10"/>
      <c r="H71" s="10"/>
      <c r="I71" s="10"/>
      <c r="J71" s="10"/>
      <c r="K71" s="10"/>
      <c r="L71" s="10"/>
      <c r="M71" s="10"/>
      <c r="N71" s="10"/>
      <c r="O71" s="4">
        <f t="shared" si="70"/>
        <v>0</v>
      </c>
      <c r="AA71" s="7" t="s">
        <v>190</v>
      </c>
      <c r="AB71" s="7" t="str">
        <f t="shared" si="71"/>
        <v>7016-000000</v>
      </c>
      <c r="AC71" s="7">
        <v>922</v>
      </c>
      <c r="AD71" s="7" t="str">
        <f t="shared" si="72"/>
        <v>043</v>
      </c>
      <c r="AG71" s="7">
        <v>110</v>
      </c>
      <c r="AH71" s="7" t="str">
        <f>Summary!$B$2</f>
        <v>USD</v>
      </c>
      <c r="AI71" s="7">
        <f t="shared" si="73"/>
        <v>0</v>
      </c>
      <c r="AJ71" s="7">
        <f t="shared" si="73"/>
        <v>0</v>
      </c>
      <c r="AK71" s="7">
        <f t="shared" si="73"/>
        <v>0</v>
      </c>
      <c r="AL71" s="7">
        <f t="shared" si="73"/>
        <v>0</v>
      </c>
      <c r="AM71" s="7">
        <f t="shared" si="73"/>
        <v>0</v>
      </c>
      <c r="AN71" s="7">
        <f t="shared" si="73"/>
        <v>0</v>
      </c>
      <c r="AO71" s="7">
        <f t="shared" si="73"/>
        <v>0</v>
      </c>
      <c r="AP71" s="7">
        <f t="shared" si="73"/>
        <v>0</v>
      </c>
      <c r="AQ71" s="7">
        <f t="shared" si="73"/>
        <v>0</v>
      </c>
      <c r="AR71" s="7">
        <f t="shared" si="73"/>
        <v>0</v>
      </c>
      <c r="AS71" s="7">
        <f t="shared" si="73"/>
        <v>0</v>
      </c>
      <c r="AT71" s="7">
        <f t="shared" si="73"/>
        <v>0</v>
      </c>
    </row>
    <row r="72" spans="1:46" ht="20.25" x14ac:dyDescent="0.3">
      <c r="A72" s="61" t="s">
        <v>357</v>
      </c>
      <c r="B72" s="62"/>
      <c r="C72" s="64">
        <f t="shared" ref="C72:O72" si="74">SUM(C70:C71)</f>
        <v>0</v>
      </c>
      <c r="D72" s="64">
        <f t="shared" si="74"/>
        <v>0</v>
      </c>
      <c r="E72" s="64">
        <f t="shared" si="74"/>
        <v>0</v>
      </c>
      <c r="F72" s="64">
        <f t="shared" si="74"/>
        <v>0</v>
      </c>
      <c r="G72" s="64">
        <f t="shared" si="74"/>
        <v>0</v>
      </c>
      <c r="H72" s="64">
        <f t="shared" si="74"/>
        <v>0</v>
      </c>
      <c r="I72" s="64">
        <f t="shared" si="74"/>
        <v>0</v>
      </c>
      <c r="J72" s="64">
        <f t="shared" si="74"/>
        <v>0</v>
      </c>
      <c r="K72" s="64">
        <f t="shared" si="74"/>
        <v>0</v>
      </c>
      <c r="L72" s="64">
        <f t="shared" si="74"/>
        <v>0</v>
      </c>
      <c r="M72" s="64">
        <f t="shared" si="74"/>
        <v>0</v>
      </c>
      <c r="N72" s="64">
        <f t="shared" si="74"/>
        <v>0</v>
      </c>
      <c r="O72" s="64">
        <f t="shared" si="74"/>
        <v>0</v>
      </c>
    </row>
    <row r="75" spans="1:46" ht="21" thickBot="1" x14ac:dyDescent="0.35">
      <c r="A75" s="11"/>
      <c r="B75" s="56" t="s">
        <v>320</v>
      </c>
      <c r="C75" s="67">
        <f>SUM(C12,C17,C22,C27,C32,C37,C42,C47,C52,C67,C72,C62,C57)</f>
        <v>0</v>
      </c>
      <c r="D75" s="67">
        <f t="shared" ref="D75:O75" si="75">SUM(D12,D17,D22,D27,D32,D37,D42,D47,D52,D67,D72,D62,D57)</f>
        <v>600</v>
      </c>
      <c r="E75" s="67">
        <f t="shared" si="75"/>
        <v>0</v>
      </c>
      <c r="F75" s="67">
        <f t="shared" si="75"/>
        <v>0</v>
      </c>
      <c r="G75" s="67">
        <f t="shared" si="75"/>
        <v>0</v>
      </c>
      <c r="H75" s="67">
        <f t="shared" si="75"/>
        <v>0</v>
      </c>
      <c r="I75" s="67">
        <f t="shared" si="75"/>
        <v>600</v>
      </c>
      <c r="J75" s="67">
        <f t="shared" si="75"/>
        <v>0</v>
      </c>
      <c r="K75" s="67">
        <f t="shared" si="75"/>
        <v>0</v>
      </c>
      <c r="L75" s="67">
        <f t="shared" si="75"/>
        <v>2200</v>
      </c>
      <c r="M75" s="67">
        <f t="shared" si="75"/>
        <v>0</v>
      </c>
      <c r="N75" s="67">
        <f t="shared" si="75"/>
        <v>0</v>
      </c>
      <c r="O75" s="67">
        <f t="shared" si="75"/>
        <v>3400</v>
      </c>
    </row>
    <row r="76" spans="1:46" ht="15.75" thickTop="1" x14ac:dyDescent="0.2"/>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31"/>
  <sheetViews>
    <sheetView zoomScale="55" zoomScaleNormal="55" zoomScaleSheetLayoutView="25" workbookViewId="0">
      <pane xSplit="2" ySplit="6" topLeftCell="C132" activePane="bottomRight" state="frozen"/>
      <selection activeCell="B1" sqref="B1"/>
      <selection pane="topRight" activeCell="B1" sqref="B1"/>
      <selection pane="bottomLeft" activeCell="B1" sqref="B1"/>
      <selection pane="bottomRight" activeCell="L104" sqref="L104"/>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9.140625" style="7"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60.7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264</v>
      </c>
      <c r="B9" s="56"/>
      <c r="C9" s="4"/>
      <c r="D9" s="4"/>
      <c r="E9" s="4"/>
      <c r="F9" s="4"/>
      <c r="G9" s="4"/>
      <c r="H9" s="4"/>
      <c r="I9" s="4"/>
      <c r="J9" s="4"/>
      <c r="K9" s="4"/>
      <c r="L9" s="4"/>
      <c r="M9" s="4"/>
      <c r="N9" s="4"/>
      <c r="O9" s="4"/>
    </row>
    <row r="10" spans="1:46" ht="21.75" customHeight="1" x14ac:dyDescent="0.3">
      <c r="A10" s="11">
        <v>7056</v>
      </c>
      <c r="B10" s="62" t="s">
        <v>82</v>
      </c>
      <c r="C10" s="10"/>
      <c r="D10" s="10">
        <v>1170</v>
      </c>
      <c r="E10" s="10"/>
      <c r="F10" s="10"/>
      <c r="G10" s="10"/>
      <c r="H10" s="10"/>
      <c r="I10" s="10"/>
      <c r="J10" s="10"/>
      <c r="K10" s="10"/>
      <c r="L10" s="10"/>
      <c r="M10" s="10"/>
      <c r="N10" s="10"/>
      <c r="O10" s="4">
        <f t="shared" ref="O10:O16" si="0">SUM(C10:N10)</f>
        <v>1170</v>
      </c>
      <c r="AA10" s="7" t="s">
        <v>190</v>
      </c>
      <c r="AB10" s="7" t="str">
        <f t="shared" ref="AB10:AB15" si="1">IF(A10="","",A10&amp;"-000000")</f>
        <v>7056-000000</v>
      </c>
      <c r="AC10" s="7">
        <v>951</v>
      </c>
      <c r="AD10" s="7" t="str">
        <f t="shared" ref="AD10:AD16" si="2">IF(LEN($O$1)=3,$O$1,IF(LEN($O$1)=2,0&amp;$O$1,IF(LEN($O$1)=1,0&amp;0&amp;$O$1,"ERROR")))</f>
        <v>043</v>
      </c>
      <c r="AG10" s="7">
        <v>110</v>
      </c>
      <c r="AH10" s="7" t="str">
        <f>Summary!$B$2</f>
        <v>USD</v>
      </c>
      <c r="AI10" s="7">
        <f t="shared" ref="AI10:AT15" si="3">IF(C10="",0,C10)</f>
        <v>0</v>
      </c>
      <c r="AJ10" s="7">
        <f t="shared" si="3"/>
        <v>1170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11">
        <v>7060</v>
      </c>
      <c r="B11" s="62" t="s">
        <v>86</v>
      </c>
      <c r="C11" s="10"/>
      <c r="D11" s="10"/>
      <c r="E11" s="10"/>
      <c r="F11" s="10"/>
      <c r="G11" s="10"/>
      <c r="H11" s="10"/>
      <c r="I11" s="10"/>
      <c r="J11" s="10"/>
      <c r="K11" s="10"/>
      <c r="L11" s="10"/>
      <c r="M11" s="10"/>
      <c r="N11" s="10"/>
      <c r="O11" s="4">
        <f t="shared" si="0"/>
        <v>0</v>
      </c>
      <c r="AA11" s="7" t="s">
        <v>190</v>
      </c>
      <c r="AB11" s="7" t="str">
        <f t="shared" si="1"/>
        <v>7060-000000</v>
      </c>
      <c r="AC11" s="7">
        <v>951</v>
      </c>
      <c r="AD11" s="7" t="str">
        <f t="shared" si="2"/>
        <v>043</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11">
        <v>7062</v>
      </c>
      <c r="B12" s="62" t="s">
        <v>88</v>
      </c>
      <c r="C12" s="10"/>
      <c r="D12" s="10"/>
      <c r="E12" s="10"/>
      <c r="F12" s="10"/>
      <c r="G12" s="10">
        <v>200</v>
      </c>
      <c r="H12" s="10"/>
      <c r="I12" s="10"/>
      <c r="J12" s="10"/>
      <c r="K12" s="10"/>
      <c r="L12" s="10">
        <v>200</v>
      </c>
      <c r="M12" s="10"/>
      <c r="N12" s="10"/>
      <c r="O12" s="4">
        <f t="shared" si="0"/>
        <v>400</v>
      </c>
      <c r="AA12" s="7" t="s">
        <v>190</v>
      </c>
      <c r="AB12" s="7" t="str">
        <f t="shared" si="1"/>
        <v>7062-000000</v>
      </c>
      <c r="AC12" s="7">
        <v>951</v>
      </c>
      <c r="AD12" s="7" t="str">
        <f t="shared" si="2"/>
        <v>043</v>
      </c>
      <c r="AG12" s="7">
        <v>110</v>
      </c>
      <c r="AH12" s="7" t="str">
        <f>Summary!$B$2</f>
        <v>USD</v>
      </c>
      <c r="AI12" s="7">
        <f t="shared" si="3"/>
        <v>0</v>
      </c>
      <c r="AJ12" s="7">
        <f t="shared" si="3"/>
        <v>0</v>
      </c>
      <c r="AK12" s="7">
        <f t="shared" si="3"/>
        <v>0</v>
      </c>
      <c r="AL12" s="7">
        <f t="shared" si="3"/>
        <v>0</v>
      </c>
      <c r="AM12" s="7">
        <f t="shared" si="3"/>
        <v>200</v>
      </c>
      <c r="AN12" s="7">
        <f t="shared" si="3"/>
        <v>0</v>
      </c>
      <c r="AO12" s="7">
        <f t="shared" si="3"/>
        <v>0</v>
      </c>
      <c r="AP12" s="7">
        <f t="shared" si="3"/>
        <v>0</v>
      </c>
      <c r="AQ12" s="7">
        <f t="shared" si="3"/>
        <v>0</v>
      </c>
      <c r="AR12" s="7">
        <f t="shared" si="3"/>
        <v>200</v>
      </c>
      <c r="AS12" s="7">
        <f t="shared" si="3"/>
        <v>0</v>
      </c>
      <c r="AT12" s="7">
        <f t="shared" si="3"/>
        <v>0</v>
      </c>
    </row>
    <row r="13" spans="1:46" ht="21.75" customHeight="1" x14ac:dyDescent="0.3">
      <c r="A13" s="11">
        <v>7064</v>
      </c>
      <c r="B13" s="62" t="s">
        <v>90</v>
      </c>
      <c r="C13" s="10"/>
      <c r="D13" s="10"/>
      <c r="E13" s="10"/>
      <c r="F13" s="10"/>
      <c r="G13" s="10"/>
      <c r="H13" s="10"/>
      <c r="I13" s="10"/>
      <c r="J13" s="10"/>
      <c r="K13" s="10"/>
      <c r="L13" s="10"/>
      <c r="M13" s="10"/>
      <c r="N13" s="10"/>
      <c r="O13" s="4">
        <f t="shared" si="0"/>
        <v>0</v>
      </c>
      <c r="AA13" s="7" t="s">
        <v>190</v>
      </c>
      <c r="AB13" s="7" t="str">
        <f t="shared" si="1"/>
        <v>7064-000000</v>
      </c>
      <c r="AC13" s="7">
        <v>951</v>
      </c>
      <c r="AD13" s="7" t="str">
        <f t="shared" si="2"/>
        <v>043</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1.75" customHeight="1" x14ac:dyDescent="0.3">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043</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3">
      <c r="A15" s="11">
        <v>7068</v>
      </c>
      <c r="B15" s="62" t="s">
        <v>94</v>
      </c>
      <c r="C15" s="10"/>
      <c r="D15" s="10"/>
      <c r="E15" s="10"/>
      <c r="F15" s="10"/>
      <c r="G15" s="10"/>
      <c r="H15" s="10"/>
      <c r="I15" s="10"/>
      <c r="J15" s="10"/>
      <c r="K15" s="10"/>
      <c r="L15" s="10"/>
      <c r="M15" s="10"/>
      <c r="N15" s="10"/>
      <c r="O15" s="4">
        <f t="shared" si="0"/>
        <v>0</v>
      </c>
      <c r="AA15" s="7" t="s">
        <v>190</v>
      </c>
      <c r="AB15" s="7" t="str">
        <f t="shared" si="1"/>
        <v>7068-000000</v>
      </c>
      <c r="AC15" s="7">
        <v>951</v>
      </c>
      <c r="AD15" s="7" t="str">
        <f t="shared" si="2"/>
        <v>043</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1.75" customHeight="1" x14ac:dyDescent="0.3">
      <c r="A16" s="11">
        <v>7072</v>
      </c>
      <c r="B16" s="62" t="s">
        <v>392</v>
      </c>
      <c r="C16" s="131"/>
      <c r="D16" s="131"/>
      <c r="E16" s="131"/>
      <c r="F16" s="131"/>
      <c r="G16" s="131"/>
      <c r="H16" s="131"/>
      <c r="I16" s="131"/>
      <c r="J16" s="131"/>
      <c r="K16" s="131"/>
      <c r="L16" s="131"/>
      <c r="M16" s="131"/>
      <c r="N16" s="131"/>
      <c r="O16" s="4">
        <f t="shared" si="0"/>
        <v>0</v>
      </c>
      <c r="AA16" s="7" t="s">
        <v>190</v>
      </c>
      <c r="AB16" s="7" t="str">
        <f t="shared" ref="AB16" si="4">IF(A16="","",A16&amp;"-000000")</f>
        <v>7072-000000</v>
      </c>
      <c r="AC16" s="7">
        <v>951</v>
      </c>
      <c r="AD16" s="7" t="str">
        <f t="shared" si="2"/>
        <v>043</v>
      </c>
      <c r="AG16" s="7">
        <v>110</v>
      </c>
      <c r="AH16" s="7" t="str">
        <f>Summary!$B$2</f>
        <v>USD</v>
      </c>
      <c r="AI16" s="7">
        <f t="shared" ref="AI16" si="5">IF(C16="",0,C16)</f>
        <v>0</v>
      </c>
      <c r="AJ16" s="7">
        <f t="shared" ref="AJ16" si="6">IF(D16="",0,D16)</f>
        <v>0</v>
      </c>
      <c r="AK16" s="7">
        <f t="shared" ref="AK16" si="7">IF(E16="",0,E16)</f>
        <v>0</v>
      </c>
      <c r="AL16" s="7">
        <f t="shared" ref="AL16" si="8">IF(F16="",0,F16)</f>
        <v>0</v>
      </c>
      <c r="AM16" s="7">
        <f t="shared" ref="AM16" si="9">IF(G16="",0,G16)</f>
        <v>0</v>
      </c>
      <c r="AN16" s="7">
        <f t="shared" ref="AN16" si="10">IF(H16="",0,H16)</f>
        <v>0</v>
      </c>
      <c r="AO16" s="7">
        <f t="shared" ref="AO16" si="11">IF(I16="",0,I16)</f>
        <v>0</v>
      </c>
      <c r="AP16" s="7">
        <f t="shared" ref="AP16" si="12">IF(J16="",0,J16)</f>
        <v>0</v>
      </c>
      <c r="AQ16" s="7">
        <f t="shared" ref="AQ16" si="13">IF(K16="",0,K16)</f>
        <v>0</v>
      </c>
      <c r="AR16" s="7">
        <f t="shared" ref="AR16" si="14">IF(L16="",0,L16)</f>
        <v>0</v>
      </c>
      <c r="AS16" s="7">
        <f t="shared" ref="AS16" si="15">IF(M16="",0,M16)</f>
        <v>0</v>
      </c>
      <c r="AT16" s="7">
        <f t="shared" ref="AT16" si="16">IF(N16="",0,N16)</f>
        <v>0</v>
      </c>
    </row>
    <row r="17" spans="1:46" ht="21.75" customHeight="1" x14ac:dyDescent="0.3">
      <c r="A17" s="61" t="s">
        <v>345</v>
      </c>
      <c r="B17" s="63"/>
      <c r="C17" s="64">
        <f>SUM(C10:C16)</f>
        <v>0</v>
      </c>
      <c r="D17" s="64">
        <f t="shared" ref="D17:N17" si="17">SUM(D10:D16)</f>
        <v>1170</v>
      </c>
      <c r="E17" s="64">
        <f t="shared" si="17"/>
        <v>0</v>
      </c>
      <c r="F17" s="64">
        <f t="shared" si="17"/>
        <v>0</v>
      </c>
      <c r="G17" s="64">
        <f t="shared" si="17"/>
        <v>200</v>
      </c>
      <c r="H17" s="64">
        <f t="shared" si="17"/>
        <v>0</v>
      </c>
      <c r="I17" s="64">
        <f t="shared" si="17"/>
        <v>0</v>
      </c>
      <c r="J17" s="64">
        <f t="shared" si="17"/>
        <v>0</v>
      </c>
      <c r="K17" s="64">
        <f t="shared" si="17"/>
        <v>0</v>
      </c>
      <c r="L17" s="64">
        <f t="shared" si="17"/>
        <v>200</v>
      </c>
      <c r="M17" s="64">
        <f t="shared" si="17"/>
        <v>0</v>
      </c>
      <c r="N17" s="64">
        <f t="shared" si="17"/>
        <v>0</v>
      </c>
      <c r="O17" s="64">
        <f>SUM(O10:O16)</f>
        <v>1570</v>
      </c>
    </row>
    <row r="18" spans="1:46" ht="21.75" customHeight="1" x14ac:dyDescent="0.3">
      <c r="A18" s="3"/>
      <c r="B18" s="63"/>
      <c r="C18" s="4"/>
      <c r="D18" s="4"/>
      <c r="E18" s="4"/>
      <c r="F18" s="4"/>
      <c r="G18" s="4"/>
      <c r="H18" s="4"/>
      <c r="I18" s="4"/>
      <c r="J18" s="4"/>
      <c r="K18" s="4"/>
      <c r="L18" s="4"/>
      <c r="M18" s="4"/>
      <c r="N18" s="4"/>
      <c r="O18" s="4"/>
    </row>
    <row r="19" spans="1:46" ht="21.75" customHeight="1" x14ac:dyDescent="0.3">
      <c r="A19" s="61" t="s">
        <v>266</v>
      </c>
      <c r="B19" s="63"/>
      <c r="C19" s="4"/>
      <c r="D19" s="4"/>
      <c r="E19" s="4"/>
      <c r="F19" s="4"/>
      <c r="G19" s="4"/>
      <c r="H19" s="4"/>
      <c r="I19" s="4"/>
      <c r="J19" s="4"/>
      <c r="K19" s="4"/>
      <c r="L19" s="4"/>
      <c r="M19" s="4"/>
      <c r="N19" s="4"/>
      <c r="O19" s="4"/>
    </row>
    <row r="20" spans="1:46" ht="21.75" customHeight="1" x14ac:dyDescent="0.3">
      <c r="A20" s="11">
        <v>7056</v>
      </c>
      <c r="B20" s="62" t="s">
        <v>82</v>
      </c>
      <c r="C20" s="10"/>
      <c r="D20" s="10">
        <v>1170</v>
      </c>
      <c r="E20" s="10"/>
      <c r="F20" s="10"/>
      <c r="G20" s="10"/>
      <c r="H20" s="10"/>
      <c r="I20" s="10"/>
      <c r="J20" s="10"/>
      <c r="K20" s="10"/>
      <c r="L20" s="10"/>
      <c r="M20" s="10"/>
      <c r="N20" s="10"/>
      <c r="O20" s="4">
        <f>SUM(C20:N20)</f>
        <v>1170</v>
      </c>
      <c r="AA20" s="7" t="s">
        <v>190</v>
      </c>
      <c r="AB20" s="7" t="str">
        <f t="shared" ref="AB20:AB25" si="18">IF(A20="","",A20&amp;"-000000")</f>
        <v>7056-000000</v>
      </c>
      <c r="AC20" s="7">
        <v>952</v>
      </c>
      <c r="AD20" s="7" t="str">
        <f t="shared" ref="AD20:AD26" si="19">IF(LEN($O$1)=3,$O$1,IF(LEN($O$1)=2,0&amp;$O$1,IF(LEN($O$1)=1,0&amp;0&amp;$O$1,"ERROR")))</f>
        <v>043</v>
      </c>
      <c r="AG20" s="7">
        <v>110</v>
      </c>
      <c r="AH20" s="7" t="str">
        <f>Summary!$B$2</f>
        <v>USD</v>
      </c>
      <c r="AI20" s="7">
        <f t="shared" ref="AI20:AT25" si="20">IF(C20="",0,C20)</f>
        <v>0</v>
      </c>
      <c r="AJ20" s="7">
        <f t="shared" si="20"/>
        <v>1170</v>
      </c>
      <c r="AK20" s="7">
        <f t="shared" si="20"/>
        <v>0</v>
      </c>
      <c r="AL20" s="7">
        <f t="shared" si="20"/>
        <v>0</v>
      </c>
      <c r="AM20" s="7">
        <f t="shared" si="20"/>
        <v>0</v>
      </c>
      <c r="AN20" s="7">
        <f t="shared" si="20"/>
        <v>0</v>
      </c>
      <c r="AO20" s="7">
        <f t="shared" si="20"/>
        <v>0</v>
      </c>
      <c r="AP20" s="7">
        <f t="shared" si="20"/>
        <v>0</v>
      </c>
      <c r="AQ20" s="7">
        <f t="shared" si="20"/>
        <v>0</v>
      </c>
      <c r="AR20" s="7">
        <f t="shared" si="20"/>
        <v>0</v>
      </c>
      <c r="AS20" s="7">
        <f t="shared" si="20"/>
        <v>0</v>
      </c>
      <c r="AT20" s="7">
        <f t="shared" si="20"/>
        <v>0</v>
      </c>
    </row>
    <row r="21" spans="1:46" ht="21.75" customHeight="1" x14ac:dyDescent="0.3">
      <c r="A21" s="11">
        <v>7060</v>
      </c>
      <c r="B21" s="62" t="s">
        <v>86</v>
      </c>
      <c r="C21" s="10"/>
      <c r="D21" s="10"/>
      <c r="E21" s="10"/>
      <c r="F21" s="10"/>
      <c r="G21" s="10"/>
      <c r="H21" s="10"/>
      <c r="I21" s="10"/>
      <c r="J21" s="10"/>
      <c r="K21" s="10"/>
      <c r="L21" s="10"/>
      <c r="M21" s="10"/>
      <c r="N21" s="10"/>
      <c r="O21" s="4">
        <f t="shared" ref="O21:O26" si="21">SUM(C21:N21)</f>
        <v>0</v>
      </c>
      <c r="AA21" s="7" t="s">
        <v>190</v>
      </c>
      <c r="AB21" s="7" t="str">
        <f t="shared" si="18"/>
        <v>7060-000000</v>
      </c>
      <c r="AC21" s="7">
        <v>952</v>
      </c>
      <c r="AD21" s="7" t="str">
        <f t="shared" si="19"/>
        <v>043</v>
      </c>
      <c r="AG21" s="7">
        <v>110</v>
      </c>
      <c r="AH21" s="7" t="str">
        <f>Summary!$B$2</f>
        <v>USD</v>
      </c>
      <c r="AI21" s="7">
        <f t="shared" si="20"/>
        <v>0</v>
      </c>
      <c r="AJ21" s="7">
        <f t="shared" si="20"/>
        <v>0</v>
      </c>
      <c r="AK21" s="7">
        <f t="shared" si="20"/>
        <v>0</v>
      </c>
      <c r="AL21" s="7">
        <f t="shared" si="20"/>
        <v>0</v>
      </c>
      <c r="AM21" s="7">
        <f t="shared" si="20"/>
        <v>0</v>
      </c>
      <c r="AN21" s="7">
        <f t="shared" si="20"/>
        <v>0</v>
      </c>
      <c r="AO21" s="7">
        <f t="shared" si="20"/>
        <v>0</v>
      </c>
      <c r="AP21" s="7">
        <f t="shared" si="20"/>
        <v>0</v>
      </c>
      <c r="AQ21" s="7">
        <f t="shared" si="20"/>
        <v>0</v>
      </c>
      <c r="AR21" s="7">
        <f t="shared" si="20"/>
        <v>0</v>
      </c>
      <c r="AS21" s="7">
        <f t="shared" si="20"/>
        <v>0</v>
      </c>
      <c r="AT21" s="7">
        <f t="shared" si="20"/>
        <v>0</v>
      </c>
    </row>
    <row r="22" spans="1:46" ht="21.75" customHeight="1" x14ac:dyDescent="0.3">
      <c r="A22" s="11">
        <v>7062</v>
      </c>
      <c r="B22" s="62" t="s">
        <v>88</v>
      </c>
      <c r="C22" s="10"/>
      <c r="D22" s="10"/>
      <c r="E22" s="10"/>
      <c r="F22" s="10"/>
      <c r="G22" s="10">
        <v>200</v>
      </c>
      <c r="H22" s="10"/>
      <c r="I22" s="10"/>
      <c r="J22" s="10"/>
      <c r="K22" s="10"/>
      <c r="L22" s="10">
        <v>200</v>
      </c>
      <c r="M22" s="10"/>
      <c r="N22" s="10"/>
      <c r="O22" s="4">
        <f t="shared" si="21"/>
        <v>400</v>
      </c>
      <c r="AA22" s="7" t="s">
        <v>190</v>
      </c>
      <c r="AB22" s="7" t="str">
        <f t="shared" si="18"/>
        <v>7062-000000</v>
      </c>
      <c r="AC22" s="7">
        <v>952</v>
      </c>
      <c r="AD22" s="7" t="str">
        <f t="shared" si="19"/>
        <v>043</v>
      </c>
      <c r="AG22" s="7">
        <v>110</v>
      </c>
      <c r="AH22" s="7" t="str">
        <f>Summary!$B$2</f>
        <v>USD</v>
      </c>
      <c r="AI22" s="7">
        <f t="shared" si="20"/>
        <v>0</v>
      </c>
      <c r="AJ22" s="7">
        <f t="shared" si="20"/>
        <v>0</v>
      </c>
      <c r="AK22" s="7">
        <f t="shared" si="20"/>
        <v>0</v>
      </c>
      <c r="AL22" s="7">
        <f t="shared" si="20"/>
        <v>0</v>
      </c>
      <c r="AM22" s="7">
        <f t="shared" si="20"/>
        <v>200</v>
      </c>
      <c r="AN22" s="7">
        <f t="shared" si="20"/>
        <v>0</v>
      </c>
      <c r="AO22" s="7">
        <f t="shared" si="20"/>
        <v>0</v>
      </c>
      <c r="AP22" s="7">
        <f t="shared" si="20"/>
        <v>0</v>
      </c>
      <c r="AQ22" s="7">
        <f t="shared" si="20"/>
        <v>0</v>
      </c>
      <c r="AR22" s="7">
        <f t="shared" si="20"/>
        <v>200</v>
      </c>
      <c r="AS22" s="7">
        <f t="shared" si="20"/>
        <v>0</v>
      </c>
      <c r="AT22" s="7">
        <f t="shared" si="20"/>
        <v>0</v>
      </c>
    </row>
    <row r="23" spans="1:46" ht="21.75" customHeight="1" x14ac:dyDescent="0.3">
      <c r="A23" s="11">
        <v>7064</v>
      </c>
      <c r="B23" s="62" t="s">
        <v>90</v>
      </c>
      <c r="C23" s="10"/>
      <c r="D23" s="10"/>
      <c r="E23" s="10"/>
      <c r="F23" s="10"/>
      <c r="G23" s="10"/>
      <c r="H23" s="10"/>
      <c r="I23" s="10"/>
      <c r="J23" s="10"/>
      <c r="K23" s="10"/>
      <c r="L23" s="10"/>
      <c r="M23" s="10"/>
      <c r="N23" s="10"/>
      <c r="O23" s="4">
        <f t="shared" si="21"/>
        <v>0</v>
      </c>
      <c r="AA23" s="7" t="s">
        <v>190</v>
      </c>
      <c r="AB23" s="7" t="str">
        <f t="shared" si="18"/>
        <v>7064-000000</v>
      </c>
      <c r="AC23" s="7">
        <v>952</v>
      </c>
      <c r="AD23" s="7" t="str">
        <f t="shared" si="19"/>
        <v>043</v>
      </c>
      <c r="AG23" s="7">
        <v>110</v>
      </c>
      <c r="AH23" s="7" t="str">
        <f>Summary!$B$2</f>
        <v>USD</v>
      </c>
      <c r="AI23" s="7">
        <f t="shared" si="20"/>
        <v>0</v>
      </c>
      <c r="AJ23" s="7">
        <f t="shared" si="20"/>
        <v>0</v>
      </c>
      <c r="AK23" s="7">
        <f t="shared" si="20"/>
        <v>0</v>
      </c>
      <c r="AL23" s="7">
        <f t="shared" si="20"/>
        <v>0</v>
      </c>
      <c r="AM23" s="7">
        <f t="shared" si="20"/>
        <v>0</v>
      </c>
      <c r="AN23" s="7">
        <f t="shared" si="20"/>
        <v>0</v>
      </c>
      <c r="AO23" s="7">
        <f t="shared" si="20"/>
        <v>0</v>
      </c>
      <c r="AP23" s="7">
        <f t="shared" si="20"/>
        <v>0</v>
      </c>
      <c r="AQ23" s="7">
        <f t="shared" si="20"/>
        <v>0</v>
      </c>
      <c r="AR23" s="7">
        <f t="shared" si="20"/>
        <v>0</v>
      </c>
      <c r="AS23" s="7">
        <f t="shared" si="20"/>
        <v>0</v>
      </c>
      <c r="AT23" s="7">
        <f t="shared" si="20"/>
        <v>0</v>
      </c>
    </row>
    <row r="24" spans="1:46" ht="21.75" customHeight="1" x14ac:dyDescent="0.3">
      <c r="A24" s="11">
        <v>7066</v>
      </c>
      <c r="B24" s="62" t="s">
        <v>92</v>
      </c>
      <c r="C24" s="10"/>
      <c r="D24" s="10"/>
      <c r="E24" s="10"/>
      <c r="F24" s="10"/>
      <c r="G24" s="10"/>
      <c r="H24" s="10"/>
      <c r="I24" s="10"/>
      <c r="J24" s="10"/>
      <c r="K24" s="10"/>
      <c r="L24" s="10"/>
      <c r="M24" s="10"/>
      <c r="N24" s="10"/>
      <c r="O24" s="4">
        <f t="shared" si="21"/>
        <v>0</v>
      </c>
      <c r="AA24" s="7" t="s">
        <v>190</v>
      </c>
      <c r="AB24" s="7" t="str">
        <f t="shared" si="18"/>
        <v>7066-000000</v>
      </c>
      <c r="AC24" s="7">
        <v>952</v>
      </c>
      <c r="AD24" s="7" t="str">
        <f t="shared" si="19"/>
        <v>043</v>
      </c>
      <c r="AG24" s="7">
        <v>110</v>
      </c>
      <c r="AH24" s="7" t="str">
        <f>Summary!$B$2</f>
        <v>USD</v>
      </c>
      <c r="AI24" s="7">
        <f t="shared" si="20"/>
        <v>0</v>
      </c>
      <c r="AJ24" s="7">
        <f t="shared" si="20"/>
        <v>0</v>
      </c>
      <c r="AK24" s="7">
        <f t="shared" si="20"/>
        <v>0</v>
      </c>
      <c r="AL24" s="7">
        <f t="shared" si="20"/>
        <v>0</v>
      </c>
      <c r="AM24" s="7">
        <f t="shared" si="20"/>
        <v>0</v>
      </c>
      <c r="AN24" s="7">
        <f t="shared" si="20"/>
        <v>0</v>
      </c>
      <c r="AO24" s="7">
        <f t="shared" si="20"/>
        <v>0</v>
      </c>
      <c r="AP24" s="7">
        <f t="shared" si="20"/>
        <v>0</v>
      </c>
      <c r="AQ24" s="7">
        <f t="shared" si="20"/>
        <v>0</v>
      </c>
      <c r="AR24" s="7">
        <f t="shared" si="20"/>
        <v>0</v>
      </c>
      <c r="AS24" s="7">
        <f t="shared" si="20"/>
        <v>0</v>
      </c>
      <c r="AT24" s="7">
        <f t="shared" si="20"/>
        <v>0</v>
      </c>
    </row>
    <row r="25" spans="1:46" ht="21.75" customHeight="1" x14ac:dyDescent="0.3">
      <c r="A25" s="11">
        <v>7068</v>
      </c>
      <c r="B25" s="62" t="s">
        <v>94</v>
      </c>
      <c r="C25" s="10"/>
      <c r="D25" s="10"/>
      <c r="E25" s="10"/>
      <c r="F25" s="10"/>
      <c r="G25" s="10"/>
      <c r="H25" s="10"/>
      <c r="I25" s="10"/>
      <c r="J25" s="10"/>
      <c r="K25" s="10"/>
      <c r="L25" s="10"/>
      <c r="M25" s="10"/>
      <c r="N25" s="10"/>
      <c r="O25" s="4">
        <f t="shared" si="21"/>
        <v>0</v>
      </c>
      <c r="AA25" s="7" t="s">
        <v>190</v>
      </c>
      <c r="AB25" s="7" t="str">
        <f t="shared" si="18"/>
        <v>7068-000000</v>
      </c>
      <c r="AC25" s="7">
        <v>952</v>
      </c>
      <c r="AD25" s="7" t="str">
        <f t="shared" si="19"/>
        <v>043</v>
      </c>
      <c r="AG25" s="7">
        <v>110</v>
      </c>
      <c r="AH25" s="7" t="str">
        <f>Summary!$B$2</f>
        <v>USD</v>
      </c>
      <c r="AI25" s="7">
        <f t="shared" si="20"/>
        <v>0</v>
      </c>
      <c r="AJ25" s="7">
        <f t="shared" si="20"/>
        <v>0</v>
      </c>
      <c r="AK25" s="7">
        <f t="shared" si="20"/>
        <v>0</v>
      </c>
      <c r="AL25" s="7">
        <f t="shared" si="20"/>
        <v>0</v>
      </c>
      <c r="AM25" s="7">
        <f t="shared" si="20"/>
        <v>0</v>
      </c>
      <c r="AN25" s="7">
        <f t="shared" si="20"/>
        <v>0</v>
      </c>
      <c r="AO25" s="7">
        <f t="shared" si="20"/>
        <v>0</v>
      </c>
      <c r="AP25" s="7">
        <f t="shared" si="20"/>
        <v>0</v>
      </c>
      <c r="AQ25" s="7">
        <f t="shared" si="20"/>
        <v>0</v>
      </c>
      <c r="AR25" s="7">
        <f t="shared" si="20"/>
        <v>0</v>
      </c>
      <c r="AS25" s="7">
        <f t="shared" si="20"/>
        <v>0</v>
      </c>
      <c r="AT25" s="7">
        <f t="shared" si="20"/>
        <v>0</v>
      </c>
    </row>
    <row r="26" spans="1:46" ht="21.75" customHeight="1" x14ac:dyDescent="0.3">
      <c r="A26" s="11">
        <v>7072</v>
      </c>
      <c r="B26" s="62" t="s">
        <v>392</v>
      </c>
      <c r="C26" s="131"/>
      <c r="D26" s="131"/>
      <c r="E26" s="131"/>
      <c r="F26" s="131"/>
      <c r="G26" s="131"/>
      <c r="H26" s="131"/>
      <c r="I26" s="131"/>
      <c r="J26" s="131"/>
      <c r="K26" s="131"/>
      <c r="L26" s="131"/>
      <c r="M26" s="131"/>
      <c r="N26" s="131"/>
      <c r="O26" s="4">
        <f t="shared" si="21"/>
        <v>0</v>
      </c>
      <c r="AA26" s="7" t="s">
        <v>190</v>
      </c>
      <c r="AB26" s="7" t="str">
        <f t="shared" ref="AB26" si="22">IF(A26="","",A26&amp;"-000000")</f>
        <v>7072-000000</v>
      </c>
      <c r="AC26" s="7">
        <v>952</v>
      </c>
      <c r="AD26" s="7" t="str">
        <f t="shared" si="19"/>
        <v>043</v>
      </c>
      <c r="AG26" s="7">
        <v>110</v>
      </c>
      <c r="AH26" s="7" t="str">
        <f>Summary!$B$2</f>
        <v>USD</v>
      </c>
      <c r="AI26" s="7">
        <f t="shared" ref="AI26" si="23">IF(C26="",0,C26)</f>
        <v>0</v>
      </c>
      <c r="AJ26" s="7">
        <f t="shared" ref="AJ26" si="24">IF(D26="",0,D26)</f>
        <v>0</v>
      </c>
      <c r="AK26" s="7">
        <f t="shared" ref="AK26" si="25">IF(E26="",0,E26)</f>
        <v>0</v>
      </c>
      <c r="AL26" s="7">
        <f t="shared" ref="AL26" si="26">IF(F26="",0,F26)</f>
        <v>0</v>
      </c>
      <c r="AM26" s="7">
        <f t="shared" ref="AM26" si="27">IF(G26="",0,G26)</f>
        <v>0</v>
      </c>
      <c r="AN26" s="7">
        <f t="shared" ref="AN26" si="28">IF(H26="",0,H26)</f>
        <v>0</v>
      </c>
      <c r="AO26" s="7">
        <f t="shared" ref="AO26" si="29">IF(I26="",0,I26)</f>
        <v>0</v>
      </c>
      <c r="AP26" s="7">
        <f t="shared" ref="AP26" si="30">IF(J26="",0,J26)</f>
        <v>0</v>
      </c>
      <c r="AQ26" s="7">
        <f t="shared" ref="AQ26" si="31">IF(K26="",0,K26)</f>
        <v>0</v>
      </c>
      <c r="AR26" s="7">
        <f t="shared" ref="AR26" si="32">IF(L26="",0,L26)</f>
        <v>0</v>
      </c>
      <c r="AS26" s="7">
        <f t="shared" ref="AS26" si="33">IF(M26="",0,M26)</f>
        <v>0</v>
      </c>
      <c r="AT26" s="7">
        <f t="shared" ref="AT26" si="34">IF(N26="",0,N26)</f>
        <v>0</v>
      </c>
    </row>
    <row r="27" spans="1:46" ht="21.75" customHeight="1" x14ac:dyDescent="0.3">
      <c r="A27" s="61" t="s">
        <v>346</v>
      </c>
      <c r="B27" s="62"/>
      <c r="C27" s="64">
        <f>SUM(C20:C26)</f>
        <v>0</v>
      </c>
      <c r="D27" s="64">
        <f t="shared" ref="D27:N27" si="35">SUM(D20:D26)</f>
        <v>1170</v>
      </c>
      <c r="E27" s="64">
        <f t="shared" si="35"/>
        <v>0</v>
      </c>
      <c r="F27" s="64">
        <f t="shared" si="35"/>
        <v>0</v>
      </c>
      <c r="G27" s="64">
        <f t="shared" si="35"/>
        <v>200</v>
      </c>
      <c r="H27" s="64">
        <f t="shared" si="35"/>
        <v>0</v>
      </c>
      <c r="I27" s="64">
        <f t="shared" si="35"/>
        <v>0</v>
      </c>
      <c r="J27" s="64">
        <f t="shared" si="35"/>
        <v>0</v>
      </c>
      <c r="K27" s="64">
        <f t="shared" si="35"/>
        <v>0</v>
      </c>
      <c r="L27" s="64">
        <f t="shared" si="35"/>
        <v>200</v>
      </c>
      <c r="M27" s="64">
        <f t="shared" si="35"/>
        <v>0</v>
      </c>
      <c r="N27" s="64">
        <f t="shared" si="35"/>
        <v>0</v>
      </c>
      <c r="O27" s="64">
        <f>SUM(O20:O26)</f>
        <v>1570</v>
      </c>
    </row>
    <row r="28" spans="1:46" ht="21.75" customHeight="1" x14ac:dyDescent="0.3">
      <c r="A28" s="11"/>
      <c r="B28" s="62"/>
      <c r="C28" s="4"/>
      <c r="D28" s="4"/>
      <c r="E28" s="4"/>
      <c r="F28" s="4"/>
      <c r="G28" s="4"/>
      <c r="H28" s="4"/>
      <c r="I28" s="4"/>
      <c r="J28" s="4"/>
      <c r="K28" s="4"/>
      <c r="L28" s="4"/>
      <c r="M28" s="4"/>
      <c r="N28" s="4"/>
      <c r="O28" s="4"/>
    </row>
    <row r="29" spans="1:46" ht="21.75" customHeight="1" x14ac:dyDescent="0.3">
      <c r="A29" s="61" t="s">
        <v>265</v>
      </c>
      <c r="B29" s="63"/>
      <c r="C29" s="4"/>
      <c r="D29" s="4"/>
      <c r="E29" s="4"/>
      <c r="F29" s="4"/>
      <c r="G29" s="4"/>
      <c r="H29" s="4"/>
      <c r="I29" s="4"/>
      <c r="J29" s="4"/>
      <c r="K29" s="4"/>
      <c r="L29" s="4"/>
      <c r="M29" s="4"/>
      <c r="N29" s="4"/>
      <c r="O29" s="4"/>
    </row>
    <row r="30" spans="1:46" ht="21.75" customHeight="1" x14ac:dyDescent="0.3">
      <c r="A30" s="11">
        <v>7056</v>
      </c>
      <c r="B30" s="62" t="s">
        <v>82</v>
      </c>
      <c r="C30" s="10"/>
      <c r="D30" s="10">
        <v>1170</v>
      </c>
      <c r="E30" s="10"/>
      <c r="F30" s="10"/>
      <c r="G30" s="10"/>
      <c r="H30" s="10"/>
      <c r="I30" s="10"/>
      <c r="J30" s="10"/>
      <c r="K30" s="10"/>
      <c r="L30" s="10"/>
      <c r="M30" s="10"/>
      <c r="N30" s="10"/>
      <c r="O30" s="4">
        <f>SUM(C30:N30)</f>
        <v>1170</v>
      </c>
      <c r="AA30" s="7" t="s">
        <v>190</v>
      </c>
      <c r="AB30" s="7" t="str">
        <f t="shared" ref="AB30:AB35" si="36">IF(A30="","",A30&amp;"-000000")</f>
        <v>7056-000000</v>
      </c>
      <c r="AC30" s="7">
        <v>953</v>
      </c>
      <c r="AD30" s="7" t="str">
        <f t="shared" ref="AD30:AD36" si="37">IF(LEN($O$1)=3,$O$1,IF(LEN($O$1)=2,0&amp;$O$1,IF(LEN($O$1)=1,0&amp;0&amp;$O$1,"ERROR")))</f>
        <v>043</v>
      </c>
      <c r="AG30" s="7">
        <v>110</v>
      </c>
      <c r="AH30" s="7" t="str">
        <f>Summary!$B$2</f>
        <v>USD</v>
      </c>
      <c r="AI30" s="7">
        <f t="shared" ref="AI30:AT35" si="38">IF(C30="",0,C30)</f>
        <v>0</v>
      </c>
      <c r="AJ30" s="7">
        <f t="shared" si="38"/>
        <v>1170</v>
      </c>
      <c r="AK30" s="7">
        <f t="shared" si="38"/>
        <v>0</v>
      </c>
      <c r="AL30" s="7">
        <f t="shared" si="38"/>
        <v>0</v>
      </c>
      <c r="AM30" s="7">
        <f t="shared" si="38"/>
        <v>0</v>
      </c>
      <c r="AN30" s="7">
        <f t="shared" si="38"/>
        <v>0</v>
      </c>
      <c r="AO30" s="7">
        <f t="shared" si="38"/>
        <v>0</v>
      </c>
      <c r="AP30" s="7">
        <f t="shared" si="38"/>
        <v>0</v>
      </c>
      <c r="AQ30" s="7">
        <f t="shared" si="38"/>
        <v>0</v>
      </c>
      <c r="AR30" s="7">
        <f t="shared" si="38"/>
        <v>0</v>
      </c>
      <c r="AS30" s="7">
        <f t="shared" si="38"/>
        <v>0</v>
      </c>
      <c r="AT30" s="7">
        <f t="shared" si="38"/>
        <v>0</v>
      </c>
    </row>
    <row r="31" spans="1:46" ht="21.75" customHeight="1" x14ac:dyDescent="0.3">
      <c r="A31" s="11">
        <v>7060</v>
      </c>
      <c r="B31" s="62" t="s">
        <v>86</v>
      </c>
      <c r="C31" s="10"/>
      <c r="D31" s="10"/>
      <c r="E31" s="10"/>
      <c r="F31" s="10"/>
      <c r="G31" s="10"/>
      <c r="H31" s="10"/>
      <c r="I31" s="10"/>
      <c r="J31" s="10"/>
      <c r="K31" s="10"/>
      <c r="L31" s="10"/>
      <c r="M31" s="10"/>
      <c r="N31" s="10"/>
      <c r="O31" s="4">
        <f t="shared" ref="O31:O36" si="39">SUM(C31:N31)</f>
        <v>0</v>
      </c>
      <c r="AA31" s="7" t="s">
        <v>190</v>
      </c>
      <c r="AB31" s="7" t="str">
        <f t="shared" si="36"/>
        <v>7060-000000</v>
      </c>
      <c r="AC31" s="7">
        <v>953</v>
      </c>
      <c r="AD31" s="7" t="str">
        <f t="shared" si="37"/>
        <v>043</v>
      </c>
      <c r="AG31" s="7">
        <v>110</v>
      </c>
      <c r="AH31" s="7" t="str">
        <f>Summary!$B$2</f>
        <v>USD</v>
      </c>
      <c r="AI31" s="7">
        <f t="shared" si="38"/>
        <v>0</v>
      </c>
      <c r="AJ31" s="7">
        <f t="shared" si="38"/>
        <v>0</v>
      </c>
      <c r="AK31" s="7">
        <f t="shared" si="38"/>
        <v>0</v>
      </c>
      <c r="AL31" s="7">
        <f t="shared" si="38"/>
        <v>0</v>
      </c>
      <c r="AM31" s="7">
        <f t="shared" si="38"/>
        <v>0</v>
      </c>
      <c r="AN31" s="7">
        <f t="shared" si="38"/>
        <v>0</v>
      </c>
      <c r="AO31" s="7">
        <f t="shared" si="38"/>
        <v>0</v>
      </c>
      <c r="AP31" s="7">
        <f t="shared" si="38"/>
        <v>0</v>
      </c>
      <c r="AQ31" s="7">
        <f t="shared" si="38"/>
        <v>0</v>
      </c>
      <c r="AR31" s="7">
        <f t="shared" si="38"/>
        <v>0</v>
      </c>
      <c r="AS31" s="7">
        <f t="shared" si="38"/>
        <v>0</v>
      </c>
      <c r="AT31" s="7">
        <f t="shared" si="38"/>
        <v>0</v>
      </c>
    </row>
    <row r="32" spans="1:46" ht="21.75" customHeight="1" x14ac:dyDescent="0.3">
      <c r="A32" s="11">
        <v>7062</v>
      </c>
      <c r="B32" s="62" t="s">
        <v>88</v>
      </c>
      <c r="C32" s="10"/>
      <c r="D32" s="10"/>
      <c r="E32" s="10"/>
      <c r="F32" s="10"/>
      <c r="G32" s="10">
        <v>200</v>
      </c>
      <c r="H32" s="10"/>
      <c r="I32" s="10"/>
      <c r="J32" s="10"/>
      <c r="K32" s="10"/>
      <c r="L32" s="10">
        <v>200</v>
      </c>
      <c r="M32" s="10"/>
      <c r="N32" s="10"/>
      <c r="O32" s="4">
        <f t="shared" si="39"/>
        <v>400</v>
      </c>
      <c r="AA32" s="7" t="s">
        <v>190</v>
      </c>
      <c r="AB32" s="7" t="str">
        <f t="shared" si="36"/>
        <v>7062-000000</v>
      </c>
      <c r="AC32" s="7">
        <v>953</v>
      </c>
      <c r="AD32" s="7" t="str">
        <f t="shared" si="37"/>
        <v>043</v>
      </c>
      <c r="AG32" s="7">
        <v>110</v>
      </c>
      <c r="AH32" s="7" t="str">
        <f>Summary!$B$2</f>
        <v>USD</v>
      </c>
      <c r="AI32" s="7">
        <f t="shared" si="38"/>
        <v>0</v>
      </c>
      <c r="AJ32" s="7">
        <f t="shared" si="38"/>
        <v>0</v>
      </c>
      <c r="AK32" s="7">
        <f t="shared" si="38"/>
        <v>0</v>
      </c>
      <c r="AL32" s="7">
        <f t="shared" si="38"/>
        <v>0</v>
      </c>
      <c r="AM32" s="7">
        <f t="shared" si="38"/>
        <v>200</v>
      </c>
      <c r="AN32" s="7">
        <f t="shared" si="38"/>
        <v>0</v>
      </c>
      <c r="AO32" s="7">
        <f t="shared" si="38"/>
        <v>0</v>
      </c>
      <c r="AP32" s="7">
        <f t="shared" si="38"/>
        <v>0</v>
      </c>
      <c r="AQ32" s="7">
        <f t="shared" si="38"/>
        <v>0</v>
      </c>
      <c r="AR32" s="7">
        <f t="shared" si="38"/>
        <v>200</v>
      </c>
      <c r="AS32" s="7">
        <f t="shared" si="38"/>
        <v>0</v>
      </c>
      <c r="AT32" s="7">
        <f t="shared" si="38"/>
        <v>0</v>
      </c>
    </row>
    <row r="33" spans="1:46" ht="21.75" customHeight="1" x14ac:dyDescent="0.3">
      <c r="A33" s="11">
        <v>7064</v>
      </c>
      <c r="B33" s="62" t="s">
        <v>90</v>
      </c>
      <c r="C33" s="10"/>
      <c r="D33" s="10"/>
      <c r="E33" s="10"/>
      <c r="F33" s="10"/>
      <c r="G33" s="10"/>
      <c r="H33" s="10"/>
      <c r="I33" s="10"/>
      <c r="J33" s="10"/>
      <c r="K33" s="10"/>
      <c r="L33" s="10"/>
      <c r="M33" s="10"/>
      <c r="N33" s="10"/>
      <c r="O33" s="4">
        <f t="shared" si="39"/>
        <v>0</v>
      </c>
      <c r="AA33" s="7" t="s">
        <v>190</v>
      </c>
      <c r="AB33" s="7" t="str">
        <f t="shared" si="36"/>
        <v>7064-000000</v>
      </c>
      <c r="AC33" s="7">
        <v>953</v>
      </c>
      <c r="AD33" s="7" t="str">
        <f t="shared" si="37"/>
        <v>043</v>
      </c>
      <c r="AG33" s="7">
        <v>110</v>
      </c>
      <c r="AH33" s="7" t="str">
        <f>Summary!$B$2</f>
        <v>USD</v>
      </c>
      <c r="AI33" s="7">
        <f t="shared" si="38"/>
        <v>0</v>
      </c>
      <c r="AJ33" s="7">
        <f t="shared" si="38"/>
        <v>0</v>
      </c>
      <c r="AK33" s="7">
        <f t="shared" si="38"/>
        <v>0</v>
      </c>
      <c r="AL33" s="7">
        <f t="shared" si="38"/>
        <v>0</v>
      </c>
      <c r="AM33" s="7">
        <f t="shared" si="38"/>
        <v>0</v>
      </c>
      <c r="AN33" s="7">
        <f t="shared" si="38"/>
        <v>0</v>
      </c>
      <c r="AO33" s="7">
        <f t="shared" si="38"/>
        <v>0</v>
      </c>
      <c r="AP33" s="7">
        <f t="shared" si="38"/>
        <v>0</v>
      </c>
      <c r="AQ33" s="7">
        <f t="shared" si="38"/>
        <v>0</v>
      </c>
      <c r="AR33" s="7">
        <f t="shared" si="38"/>
        <v>0</v>
      </c>
      <c r="AS33" s="7">
        <f t="shared" si="38"/>
        <v>0</v>
      </c>
      <c r="AT33" s="7">
        <f t="shared" si="38"/>
        <v>0</v>
      </c>
    </row>
    <row r="34" spans="1:46" ht="21.75" customHeight="1" x14ac:dyDescent="0.3">
      <c r="A34" s="11">
        <v>7066</v>
      </c>
      <c r="B34" s="62" t="s">
        <v>92</v>
      </c>
      <c r="C34" s="10"/>
      <c r="D34" s="10"/>
      <c r="E34" s="10"/>
      <c r="F34" s="10"/>
      <c r="G34" s="10"/>
      <c r="H34" s="10"/>
      <c r="I34" s="10"/>
      <c r="J34" s="10"/>
      <c r="K34" s="10"/>
      <c r="L34" s="10"/>
      <c r="M34" s="10"/>
      <c r="N34" s="10"/>
      <c r="O34" s="4">
        <f t="shared" si="39"/>
        <v>0</v>
      </c>
      <c r="AA34" s="7" t="s">
        <v>190</v>
      </c>
      <c r="AB34" s="7" t="str">
        <f t="shared" si="36"/>
        <v>7066-000000</v>
      </c>
      <c r="AC34" s="7">
        <v>953</v>
      </c>
      <c r="AD34" s="7" t="str">
        <f t="shared" si="37"/>
        <v>043</v>
      </c>
      <c r="AG34" s="7">
        <v>110</v>
      </c>
      <c r="AH34" s="7" t="str">
        <f>Summary!$B$2</f>
        <v>USD</v>
      </c>
      <c r="AI34" s="7">
        <f t="shared" si="38"/>
        <v>0</v>
      </c>
      <c r="AJ34" s="7">
        <f t="shared" si="38"/>
        <v>0</v>
      </c>
      <c r="AK34" s="7">
        <f t="shared" si="38"/>
        <v>0</v>
      </c>
      <c r="AL34" s="7">
        <f t="shared" si="38"/>
        <v>0</v>
      </c>
      <c r="AM34" s="7">
        <f t="shared" si="38"/>
        <v>0</v>
      </c>
      <c r="AN34" s="7">
        <f t="shared" si="38"/>
        <v>0</v>
      </c>
      <c r="AO34" s="7">
        <f t="shared" si="38"/>
        <v>0</v>
      </c>
      <c r="AP34" s="7">
        <f t="shared" si="38"/>
        <v>0</v>
      </c>
      <c r="AQ34" s="7">
        <f t="shared" si="38"/>
        <v>0</v>
      </c>
      <c r="AR34" s="7">
        <f t="shared" si="38"/>
        <v>0</v>
      </c>
      <c r="AS34" s="7">
        <f t="shared" si="38"/>
        <v>0</v>
      </c>
      <c r="AT34" s="7">
        <f t="shared" si="38"/>
        <v>0</v>
      </c>
    </row>
    <row r="35" spans="1:46" ht="21.75" customHeight="1" x14ac:dyDescent="0.3">
      <c r="A35" s="11">
        <v>7068</v>
      </c>
      <c r="B35" s="62" t="s">
        <v>94</v>
      </c>
      <c r="C35" s="10"/>
      <c r="D35" s="10"/>
      <c r="E35" s="10"/>
      <c r="F35" s="10"/>
      <c r="G35" s="10"/>
      <c r="H35" s="10"/>
      <c r="I35" s="10"/>
      <c r="J35" s="10"/>
      <c r="K35" s="10"/>
      <c r="L35" s="10"/>
      <c r="M35" s="10"/>
      <c r="N35" s="10"/>
      <c r="O35" s="4">
        <f t="shared" si="39"/>
        <v>0</v>
      </c>
      <c r="AA35" s="7" t="s">
        <v>190</v>
      </c>
      <c r="AB35" s="7" t="str">
        <f t="shared" si="36"/>
        <v>7068-000000</v>
      </c>
      <c r="AC35" s="7">
        <v>953</v>
      </c>
      <c r="AD35" s="7" t="str">
        <f t="shared" si="37"/>
        <v>043</v>
      </c>
      <c r="AG35" s="7">
        <v>110</v>
      </c>
      <c r="AH35" s="7" t="str">
        <f>Summary!$B$2</f>
        <v>USD</v>
      </c>
      <c r="AI35" s="7">
        <f t="shared" si="38"/>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75" customHeight="1" x14ac:dyDescent="0.3">
      <c r="A36" s="11">
        <v>7072</v>
      </c>
      <c r="B36" s="62" t="s">
        <v>392</v>
      </c>
      <c r="C36" s="131"/>
      <c r="D36" s="131"/>
      <c r="E36" s="131"/>
      <c r="F36" s="131"/>
      <c r="G36" s="131"/>
      <c r="H36" s="131"/>
      <c r="I36" s="131"/>
      <c r="J36" s="131"/>
      <c r="K36" s="131"/>
      <c r="L36" s="131"/>
      <c r="M36" s="131"/>
      <c r="N36" s="131"/>
      <c r="O36" s="4">
        <f t="shared" si="39"/>
        <v>0</v>
      </c>
      <c r="AA36" s="7" t="s">
        <v>190</v>
      </c>
      <c r="AB36" s="7" t="str">
        <f t="shared" ref="AB36" si="40">IF(A36="","",A36&amp;"-000000")</f>
        <v>7072-000000</v>
      </c>
      <c r="AC36" s="7">
        <v>953</v>
      </c>
      <c r="AD36" s="7" t="str">
        <f t="shared" si="37"/>
        <v>043</v>
      </c>
      <c r="AG36" s="7">
        <v>110</v>
      </c>
      <c r="AH36" s="7" t="str">
        <f>Summary!$B$2</f>
        <v>USD</v>
      </c>
      <c r="AI36" s="7">
        <f t="shared" ref="AI36" si="41">IF(C36="",0,C36)</f>
        <v>0</v>
      </c>
      <c r="AJ36" s="7">
        <f t="shared" ref="AJ36" si="42">IF(D36="",0,D36)</f>
        <v>0</v>
      </c>
      <c r="AK36" s="7">
        <f t="shared" ref="AK36" si="43">IF(E36="",0,E36)</f>
        <v>0</v>
      </c>
      <c r="AL36" s="7">
        <f t="shared" ref="AL36" si="44">IF(F36="",0,F36)</f>
        <v>0</v>
      </c>
      <c r="AM36" s="7">
        <f t="shared" ref="AM36" si="45">IF(G36="",0,G36)</f>
        <v>0</v>
      </c>
      <c r="AN36" s="7">
        <f t="shared" ref="AN36" si="46">IF(H36="",0,H36)</f>
        <v>0</v>
      </c>
      <c r="AO36" s="7">
        <f t="shared" ref="AO36" si="47">IF(I36="",0,I36)</f>
        <v>0</v>
      </c>
      <c r="AP36" s="7">
        <f t="shared" ref="AP36" si="48">IF(J36="",0,J36)</f>
        <v>0</v>
      </c>
      <c r="AQ36" s="7">
        <f t="shared" ref="AQ36" si="49">IF(K36="",0,K36)</f>
        <v>0</v>
      </c>
      <c r="AR36" s="7">
        <f t="shared" ref="AR36" si="50">IF(L36="",0,L36)</f>
        <v>0</v>
      </c>
      <c r="AS36" s="7">
        <f t="shared" ref="AS36" si="51">IF(M36="",0,M36)</f>
        <v>0</v>
      </c>
      <c r="AT36" s="7">
        <f t="shared" ref="AT36" si="52">IF(N36="",0,N36)</f>
        <v>0</v>
      </c>
    </row>
    <row r="37" spans="1:46" ht="21.75" customHeight="1" x14ac:dyDescent="0.3">
      <c r="A37" s="61" t="s">
        <v>347</v>
      </c>
      <c r="B37" s="62"/>
      <c r="C37" s="64">
        <f>SUM(C30:C36)</f>
        <v>0</v>
      </c>
      <c r="D37" s="64">
        <f t="shared" ref="D37:N37" si="53">SUM(D30:D36)</f>
        <v>1170</v>
      </c>
      <c r="E37" s="64">
        <f t="shared" si="53"/>
        <v>0</v>
      </c>
      <c r="F37" s="64">
        <f t="shared" si="53"/>
        <v>0</v>
      </c>
      <c r="G37" s="64">
        <f t="shared" si="53"/>
        <v>200</v>
      </c>
      <c r="H37" s="64">
        <f t="shared" si="53"/>
        <v>0</v>
      </c>
      <c r="I37" s="64">
        <f t="shared" si="53"/>
        <v>0</v>
      </c>
      <c r="J37" s="64">
        <f t="shared" si="53"/>
        <v>0</v>
      </c>
      <c r="K37" s="64">
        <f t="shared" si="53"/>
        <v>0</v>
      </c>
      <c r="L37" s="64">
        <f t="shared" si="53"/>
        <v>200</v>
      </c>
      <c r="M37" s="64">
        <f t="shared" si="53"/>
        <v>0</v>
      </c>
      <c r="N37" s="64">
        <f t="shared" si="53"/>
        <v>0</v>
      </c>
      <c r="O37" s="64">
        <f>SUM(O30:O36)</f>
        <v>1570</v>
      </c>
    </row>
    <row r="38" spans="1:46" ht="21.75" customHeight="1" x14ac:dyDescent="0.3">
      <c r="A38" s="11"/>
      <c r="B38" s="62"/>
      <c r="C38" s="4"/>
      <c r="D38" s="4"/>
      <c r="E38" s="4"/>
      <c r="F38" s="4"/>
      <c r="G38" s="4"/>
      <c r="H38" s="4"/>
      <c r="I38" s="4"/>
      <c r="J38" s="4"/>
      <c r="K38" s="4"/>
      <c r="L38" s="4"/>
      <c r="M38" s="4"/>
      <c r="N38" s="4"/>
      <c r="O38" s="4"/>
    </row>
    <row r="39" spans="1:46" ht="21.75" customHeight="1" x14ac:dyDescent="0.3">
      <c r="A39" s="61" t="s">
        <v>267</v>
      </c>
      <c r="B39" s="63"/>
      <c r="C39" s="4"/>
      <c r="D39" s="4"/>
      <c r="E39" s="4"/>
      <c r="F39" s="4"/>
      <c r="G39" s="4"/>
      <c r="H39" s="4"/>
      <c r="I39" s="4"/>
      <c r="J39" s="4"/>
      <c r="K39" s="4"/>
      <c r="L39" s="4"/>
      <c r="M39" s="4"/>
      <c r="N39" s="4"/>
      <c r="O39" s="4"/>
    </row>
    <row r="40" spans="1:46" ht="21.75" customHeight="1" x14ac:dyDescent="0.3">
      <c r="A40" s="11">
        <v>7060</v>
      </c>
      <c r="B40" s="62" t="s">
        <v>86</v>
      </c>
      <c r="C40" s="10"/>
      <c r="D40" s="10"/>
      <c r="E40" s="10"/>
      <c r="F40" s="10"/>
      <c r="G40" s="10"/>
      <c r="H40" s="10"/>
      <c r="I40" s="10"/>
      <c r="J40" s="10"/>
      <c r="K40" s="10"/>
      <c r="L40" s="10"/>
      <c r="M40" s="10"/>
      <c r="N40" s="10"/>
      <c r="O40" s="4">
        <f t="shared" ref="O40:O45" si="54">SUM(C40:N40)</f>
        <v>0</v>
      </c>
      <c r="AA40" s="7" t="s">
        <v>190</v>
      </c>
      <c r="AB40" s="7" t="str">
        <f t="shared" ref="AB40:AB44" si="55">IF(A40="","",A40&amp;"-000000")</f>
        <v>7060-000000</v>
      </c>
      <c r="AC40" s="7">
        <v>954</v>
      </c>
      <c r="AD40" s="7" t="str">
        <f t="shared" ref="AD40:AD45" si="56">IF(LEN($O$1)=3,$O$1,IF(LEN($O$1)=2,0&amp;$O$1,IF(LEN($O$1)=1,0&amp;0&amp;$O$1,"ERROR")))</f>
        <v>043</v>
      </c>
      <c r="AG40" s="7">
        <v>110</v>
      </c>
      <c r="AH40" s="7" t="str">
        <f>Summary!$B$2</f>
        <v>USD</v>
      </c>
      <c r="AI40" s="7">
        <f t="shared" ref="AI40:AT44" si="57">IF(C40="",0,C40)</f>
        <v>0</v>
      </c>
      <c r="AJ40" s="7">
        <f t="shared" si="57"/>
        <v>0</v>
      </c>
      <c r="AK40" s="7">
        <f t="shared" si="57"/>
        <v>0</v>
      </c>
      <c r="AL40" s="7">
        <f t="shared" si="57"/>
        <v>0</v>
      </c>
      <c r="AM40" s="7">
        <f t="shared" si="57"/>
        <v>0</v>
      </c>
      <c r="AN40" s="7">
        <f t="shared" si="57"/>
        <v>0</v>
      </c>
      <c r="AO40" s="7">
        <f t="shared" si="57"/>
        <v>0</v>
      </c>
      <c r="AP40" s="7">
        <f t="shared" si="57"/>
        <v>0</v>
      </c>
      <c r="AQ40" s="7">
        <f t="shared" si="57"/>
        <v>0</v>
      </c>
      <c r="AR40" s="7">
        <f t="shared" si="57"/>
        <v>0</v>
      </c>
      <c r="AS40" s="7">
        <f t="shared" si="57"/>
        <v>0</v>
      </c>
      <c r="AT40" s="7">
        <f t="shared" si="57"/>
        <v>0</v>
      </c>
    </row>
    <row r="41" spans="1:46" ht="21.75" customHeight="1" x14ac:dyDescent="0.3">
      <c r="A41" s="11">
        <v>7062</v>
      </c>
      <c r="B41" s="62" t="s">
        <v>88</v>
      </c>
      <c r="C41" s="10"/>
      <c r="D41" s="10"/>
      <c r="E41" s="10"/>
      <c r="F41" s="10"/>
      <c r="G41" s="10"/>
      <c r="H41" s="10"/>
      <c r="I41" s="10"/>
      <c r="J41" s="10"/>
      <c r="K41" s="10"/>
      <c r="L41" s="10">
        <v>200</v>
      </c>
      <c r="M41" s="10"/>
      <c r="N41" s="10"/>
      <c r="O41" s="4">
        <f t="shared" si="54"/>
        <v>200</v>
      </c>
      <c r="AA41" s="7" t="s">
        <v>190</v>
      </c>
      <c r="AB41" s="7" t="str">
        <f t="shared" si="55"/>
        <v>7062-000000</v>
      </c>
      <c r="AC41" s="7">
        <v>954</v>
      </c>
      <c r="AD41" s="7" t="str">
        <f t="shared" si="56"/>
        <v>043</v>
      </c>
      <c r="AG41" s="7">
        <v>110</v>
      </c>
      <c r="AH41" s="7" t="str">
        <f>Summary!$B$2</f>
        <v>USD</v>
      </c>
      <c r="AI41" s="7">
        <f t="shared" si="57"/>
        <v>0</v>
      </c>
      <c r="AJ41" s="7">
        <f t="shared" si="57"/>
        <v>0</v>
      </c>
      <c r="AK41" s="7">
        <f t="shared" si="57"/>
        <v>0</v>
      </c>
      <c r="AL41" s="7">
        <f t="shared" si="57"/>
        <v>0</v>
      </c>
      <c r="AM41" s="7">
        <f t="shared" si="57"/>
        <v>0</v>
      </c>
      <c r="AN41" s="7">
        <f t="shared" si="57"/>
        <v>0</v>
      </c>
      <c r="AO41" s="7">
        <f t="shared" si="57"/>
        <v>0</v>
      </c>
      <c r="AP41" s="7">
        <f t="shared" si="57"/>
        <v>0</v>
      </c>
      <c r="AQ41" s="7">
        <f t="shared" si="57"/>
        <v>0</v>
      </c>
      <c r="AR41" s="7">
        <f t="shared" si="57"/>
        <v>200</v>
      </c>
      <c r="AS41" s="7">
        <f t="shared" si="57"/>
        <v>0</v>
      </c>
      <c r="AT41" s="7">
        <f t="shared" si="57"/>
        <v>0</v>
      </c>
    </row>
    <row r="42" spans="1:46" ht="21.75" customHeight="1" x14ac:dyDescent="0.3">
      <c r="A42" s="11">
        <v>7064</v>
      </c>
      <c r="B42" s="62" t="s">
        <v>90</v>
      </c>
      <c r="C42" s="10"/>
      <c r="D42" s="10"/>
      <c r="E42" s="10"/>
      <c r="F42" s="10"/>
      <c r="G42" s="10"/>
      <c r="H42" s="10"/>
      <c r="I42" s="10"/>
      <c r="J42" s="10"/>
      <c r="K42" s="10"/>
      <c r="L42" s="10"/>
      <c r="M42" s="10"/>
      <c r="N42" s="10"/>
      <c r="O42" s="4">
        <f t="shared" si="54"/>
        <v>0</v>
      </c>
      <c r="AA42" s="7" t="s">
        <v>190</v>
      </c>
      <c r="AB42" s="7" t="str">
        <f t="shared" si="55"/>
        <v>7064-000000</v>
      </c>
      <c r="AC42" s="7">
        <v>954</v>
      </c>
      <c r="AD42" s="7" t="str">
        <f t="shared" si="56"/>
        <v>043</v>
      </c>
      <c r="AG42" s="7">
        <v>110</v>
      </c>
      <c r="AH42" s="7" t="str">
        <f>Summary!$B$2</f>
        <v>USD</v>
      </c>
      <c r="AI42" s="7">
        <f t="shared" si="57"/>
        <v>0</v>
      </c>
      <c r="AJ42" s="7">
        <f t="shared" si="57"/>
        <v>0</v>
      </c>
      <c r="AK42" s="7">
        <f t="shared" si="57"/>
        <v>0</v>
      </c>
      <c r="AL42" s="7">
        <f t="shared" si="57"/>
        <v>0</v>
      </c>
      <c r="AM42" s="7">
        <f t="shared" si="57"/>
        <v>0</v>
      </c>
      <c r="AN42" s="7">
        <f t="shared" si="57"/>
        <v>0</v>
      </c>
      <c r="AO42" s="7">
        <f t="shared" si="57"/>
        <v>0</v>
      </c>
      <c r="AP42" s="7">
        <f t="shared" si="57"/>
        <v>0</v>
      </c>
      <c r="AQ42" s="7">
        <f t="shared" si="57"/>
        <v>0</v>
      </c>
      <c r="AR42" s="7">
        <f t="shared" si="57"/>
        <v>0</v>
      </c>
      <c r="AS42" s="7">
        <f t="shared" si="57"/>
        <v>0</v>
      </c>
      <c r="AT42" s="7">
        <f t="shared" si="57"/>
        <v>0</v>
      </c>
    </row>
    <row r="43" spans="1:46" ht="21.75" customHeight="1" x14ac:dyDescent="0.3">
      <c r="A43" s="11">
        <v>7066</v>
      </c>
      <c r="B43" s="62" t="s">
        <v>92</v>
      </c>
      <c r="C43" s="10"/>
      <c r="D43" s="10"/>
      <c r="E43" s="10"/>
      <c r="F43" s="10"/>
      <c r="G43" s="10"/>
      <c r="H43" s="10"/>
      <c r="I43" s="10"/>
      <c r="J43" s="10"/>
      <c r="K43" s="10"/>
      <c r="L43" s="10"/>
      <c r="M43" s="10"/>
      <c r="N43" s="10"/>
      <c r="O43" s="4">
        <f t="shared" si="54"/>
        <v>0</v>
      </c>
      <c r="AA43" s="7" t="s">
        <v>190</v>
      </c>
      <c r="AB43" s="7" t="str">
        <f t="shared" si="55"/>
        <v>7066-000000</v>
      </c>
      <c r="AC43" s="7">
        <v>954</v>
      </c>
      <c r="AD43" s="7" t="str">
        <f t="shared" si="56"/>
        <v>043</v>
      </c>
      <c r="AG43" s="7">
        <v>110</v>
      </c>
      <c r="AH43" s="7" t="str">
        <f>Summary!$B$2</f>
        <v>USD</v>
      </c>
      <c r="AI43" s="7">
        <f t="shared" si="57"/>
        <v>0</v>
      </c>
      <c r="AJ43" s="7">
        <f t="shared" si="57"/>
        <v>0</v>
      </c>
      <c r="AK43" s="7">
        <f t="shared" si="57"/>
        <v>0</v>
      </c>
      <c r="AL43" s="7">
        <f t="shared" si="57"/>
        <v>0</v>
      </c>
      <c r="AM43" s="7">
        <f t="shared" si="57"/>
        <v>0</v>
      </c>
      <c r="AN43" s="7">
        <f t="shared" si="57"/>
        <v>0</v>
      </c>
      <c r="AO43" s="7">
        <f t="shared" si="57"/>
        <v>0</v>
      </c>
      <c r="AP43" s="7">
        <f t="shared" si="57"/>
        <v>0</v>
      </c>
      <c r="AQ43" s="7">
        <f t="shared" si="57"/>
        <v>0</v>
      </c>
      <c r="AR43" s="7">
        <f t="shared" si="57"/>
        <v>0</v>
      </c>
      <c r="AS43" s="7">
        <f t="shared" si="57"/>
        <v>0</v>
      </c>
      <c r="AT43" s="7">
        <f t="shared" si="57"/>
        <v>0</v>
      </c>
    </row>
    <row r="44" spans="1:46" ht="21.75" customHeight="1" x14ac:dyDescent="0.3">
      <c r="A44" s="11">
        <v>7068</v>
      </c>
      <c r="B44" s="62" t="s">
        <v>94</v>
      </c>
      <c r="C44" s="10"/>
      <c r="D44" s="10"/>
      <c r="E44" s="10"/>
      <c r="F44" s="10"/>
      <c r="G44" s="10"/>
      <c r="H44" s="10"/>
      <c r="I44" s="10"/>
      <c r="J44" s="10"/>
      <c r="K44" s="10"/>
      <c r="L44" s="10"/>
      <c r="M44" s="10"/>
      <c r="N44" s="10"/>
      <c r="O44" s="4">
        <f t="shared" si="54"/>
        <v>0</v>
      </c>
      <c r="AA44" s="7" t="s">
        <v>190</v>
      </c>
      <c r="AB44" s="7" t="str">
        <f t="shared" si="55"/>
        <v>7068-000000</v>
      </c>
      <c r="AC44" s="7">
        <v>954</v>
      </c>
      <c r="AD44" s="7" t="str">
        <f t="shared" si="56"/>
        <v>043</v>
      </c>
      <c r="AG44" s="7">
        <v>110</v>
      </c>
      <c r="AH44" s="7" t="str">
        <f>Summary!$B$2</f>
        <v>USD</v>
      </c>
      <c r="AI44" s="7">
        <f t="shared" si="57"/>
        <v>0</v>
      </c>
      <c r="AJ44" s="7">
        <f t="shared" si="57"/>
        <v>0</v>
      </c>
      <c r="AK44" s="7">
        <f t="shared" si="57"/>
        <v>0</v>
      </c>
      <c r="AL44" s="7">
        <f t="shared" si="57"/>
        <v>0</v>
      </c>
      <c r="AM44" s="7">
        <f t="shared" si="57"/>
        <v>0</v>
      </c>
      <c r="AN44" s="7">
        <f t="shared" si="57"/>
        <v>0</v>
      </c>
      <c r="AO44" s="7">
        <f t="shared" si="57"/>
        <v>0</v>
      </c>
      <c r="AP44" s="7">
        <f t="shared" si="57"/>
        <v>0</v>
      </c>
      <c r="AQ44" s="7">
        <f t="shared" si="57"/>
        <v>0</v>
      </c>
      <c r="AR44" s="7">
        <f t="shared" si="57"/>
        <v>0</v>
      </c>
      <c r="AS44" s="7">
        <f t="shared" si="57"/>
        <v>0</v>
      </c>
      <c r="AT44" s="7">
        <f t="shared" si="57"/>
        <v>0</v>
      </c>
    </row>
    <row r="45" spans="1:46" ht="21.75" customHeight="1" x14ac:dyDescent="0.3">
      <c r="A45" s="11">
        <v>7072</v>
      </c>
      <c r="B45" s="62" t="s">
        <v>392</v>
      </c>
      <c r="C45" s="131"/>
      <c r="D45" s="131"/>
      <c r="E45" s="131"/>
      <c r="F45" s="131"/>
      <c r="G45" s="131"/>
      <c r="H45" s="131"/>
      <c r="I45" s="131"/>
      <c r="J45" s="131"/>
      <c r="K45" s="131"/>
      <c r="L45" s="131"/>
      <c r="M45" s="131"/>
      <c r="N45" s="131"/>
      <c r="O45" s="4">
        <f t="shared" si="54"/>
        <v>0</v>
      </c>
      <c r="AA45" s="7" t="s">
        <v>190</v>
      </c>
      <c r="AB45" s="7" t="str">
        <f t="shared" ref="AB45" si="58">IF(A45="","",A45&amp;"-000000")</f>
        <v>7072-000000</v>
      </c>
      <c r="AC45" s="7">
        <v>954</v>
      </c>
      <c r="AD45" s="7" t="str">
        <f t="shared" si="56"/>
        <v>043</v>
      </c>
      <c r="AG45" s="7">
        <v>110</v>
      </c>
      <c r="AH45" s="7" t="str">
        <f>Summary!$B$2</f>
        <v>USD</v>
      </c>
      <c r="AI45" s="7">
        <f t="shared" ref="AI45" si="59">IF(C45="",0,C45)</f>
        <v>0</v>
      </c>
      <c r="AJ45" s="7">
        <f t="shared" ref="AJ45" si="60">IF(D45="",0,D45)</f>
        <v>0</v>
      </c>
      <c r="AK45" s="7">
        <f t="shared" ref="AK45" si="61">IF(E45="",0,E45)</f>
        <v>0</v>
      </c>
      <c r="AL45" s="7">
        <f t="shared" ref="AL45" si="62">IF(F45="",0,F45)</f>
        <v>0</v>
      </c>
      <c r="AM45" s="7">
        <f t="shared" ref="AM45" si="63">IF(G45="",0,G45)</f>
        <v>0</v>
      </c>
      <c r="AN45" s="7">
        <f t="shared" ref="AN45" si="64">IF(H45="",0,H45)</f>
        <v>0</v>
      </c>
      <c r="AO45" s="7">
        <f t="shared" ref="AO45" si="65">IF(I45="",0,I45)</f>
        <v>0</v>
      </c>
      <c r="AP45" s="7">
        <f t="shared" ref="AP45" si="66">IF(J45="",0,J45)</f>
        <v>0</v>
      </c>
      <c r="AQ45" s="7">
        <f t="shared" ref="AQ45" si="67">IF(K45="",0,K45)</f>
        <v>0</v>
      </c>
      <c r="AR45" s="7">
        <f t="shared" ref="AR45" si="68">IF(L45="",0,L45)</f>
        <v>0</v>
      </c>
      <c r="AS45" s="7">
        <f t="shared" ref="AS45" si="69">IF(M45="",0,M45)</f>
        <v>0</v>
      </c>
      <c r="AT45" s="7">
        <f t="shared" ref="AT45" si="70">IF(N45="",0,N45)</f>
        <v>0</v>
      </c>
    </row>
    <row r="46" spans="1:46" ht="21.75" customHeight="1" x14ac:dyDescent="0.3">
      <c r="A46" s="61" t="s">
        <v>348</v>
      </c>
      <c r="B46" s="62"/>
      <c r="C46" s="64">
        <f>SUM(C40:C45)</f>
        <v>0</v>
      </c>
      <c r="D46" s="64">
        <f t="shared" ref="D46:N46" si="71">SUM(D40:D45)</f>
        <v>0</v>
      </c>
      <c r="E46" s="64">
        <f t="shared" si="71"/>
        <v>0</v>
      </c>
      <c r="F46" s="64">
        <f t="shared" si="71"/>
        <v>0</v>
      </c>
      <c r="G46" s="64">
        <f t="shared" si="71"/>
        <v>0</v>
      </c>
      <c r="H46" s="64">
        <f t="shared" si="71"/>
        <v>0</v>
      </c>
      <c r="I46" s="64">
        <f t="shared" si="71"/>
        <v>0</v>
      </c>
      <c r="J46" s="64">
        <f t="shared" si="71"/>
        <v>0</v>
      </c>
      <c r="K46" s="64">
        <f t="shared" si="71"/>
        <v>0</v>
      </c>
      <c r="L46" s="64">
        <f t="shared" si="71"/>
        <v>200</v>
      </c>
      <c r="M46" s="64">
        <f t="shared" si="71"/>
        <v>0</v>
      </c>
      <c r="N46" s="64">
        <f t="shared" si="71"/>
        <v>0</v>
      </c>
      <c r="O46" s="64">
        <f>SUM(O40:O45)</f>
        <v>200</v>
      </c>
    </row>
    <row r="47" spans="1:46" ht="21.75" customHeight="1" x14ac:dyDescent="0.3">
      <c r="A47" s="11"/>
      <c r="B47" s="62"/>
      <c r="C47" s="65"/>
      <c r="D47" s="65"/>
      <c r="E47" s="65"/>
      <c r="F47" s="65"/>
      <c r="G47" s="65"/>
      <c r="H47" s="65"/>
      <c r="I47" s="65"/>
      <c r="J47" s="65"/>
      <c r="K47" s="65"/>
      <c r="L47" s="65"/>
      <c r="M47" s="65"/>
      <c r="N47" s="65"/>
      <c r="O47" s="65"/>
    </row>
    <row r="48" spans="1:46" ht="21.75" customHeight="1" x14ac:dyDescent="0.3">
      <c r="A48" s="61" t="s">
        <v>269</v>
      </c>
      <c r="B48" s="63"/>
      <c r="C48" s="4"/>
      <c r="D48" s="4"/>
      <c r="E48" s="4"/>
      <c r="F48" s="4"/>
      <c r="G48" s="4"/>
      <c r="H48" s="4"/>
      <c r="I48" s="4"/>
      <c r="J48" s="4"/>
      <c r="K48" s="4"/>
      <c r="L48" s="4"/>
      <c r="M48" s="4"/>
      <c r="N48" s="4"/>
      <c r="O48" s="4"/>
    </row>
    <row r="49" spans="1:46" ht="21.75" customHeight="1" x14ac:dyDescent="0.3">
      <c r="A49" s="11">
        <v>7060</v>
      </c>
      <c r="B49" s="62" t="s">
        <v>86</v>
      </c>
      <c r="C49" s="10"/>
      <c r="D49" s="10"/>
      <c r="E49" s="10"/>
      <c r="F49" s="10"/>
      <c r="G49" s="10"/>
      <c r="H49" s="10"/>
      <c r="I49" s="10"/>
      <c r="J49" s="10"/>
      <c r="K49" s="10"/>
      <c r="L49" s="10"/>
      <c r="M49" s="10"/>
      <c r="N49" s="10"/>
      <c r="O49" s="4">
        <f t="shared" ref="O49:O54" si="72">SUM(C49:N49)</f>
        <v>0</v>
      </c>
      <c r="AA49" s="7" t="s">
        <v>190</v>
      </c>
      <c r="AB49" s="7" t="str">
        <f t="shared" ref="AB49:AB53" si="73">IF(A49="","",A49&amp;"-000000")</f>
        <v>7060-000000</v>
      </c>
      <c r="AC49" s="7">
        <v>955</v>
      </c>
      <c r="AD49" s="7" t="str">
        <f t="shared" ref="AD49:AD54" si="74">IF(LEN($O$1)=3,$O$1,IF(LEN($O$1)=2,0&amp;$O$1,IF(LEN($O$1)=1,0&amp;0&amp;$O$1,"ERROR")))</f>
        <v>043</v>
      </c>
      <c r="AG49" s="7">
        <v>110</v>
      </c>
      <c r="AH49" s="7" t="str">
        <f>Summary!$B$2</f>
        <v>USD</v>
      </c>
      <c r="AI49" s="7">
        <f t="shared" ref="AI49:AI53" si="75">IF(C49="",0,C49)</f>
        <v>0</v>
      </c>
      <c r="AJ49" s="7">
        <f t="shared" ref="AJ49:AJ53" si="76">IF(D49="",0,D49)</f>
        <v>0</v>
      </c>
      <c r="AK49" s="7">
        <f t="shared" ref="AK49:AK53" si="77">IF(E49="",0,E49)</f>
        <v>0</v>
      </c>
      <c r="AL49" s="7">
        <f t="shared" ref="AL49:AL53" si="78">IF(F49="",0,F49)</f>
        <v>0</v>
      </c>
      <c r="AM49" s="7">
        <f t="shared" ref="AM49:AM53" si="79">IF(G49="",0,G49)</f>
        <v>0</v>
      </c>
      <c r="AN49" s="7">
        <f t="shared" ref="AN49:AN53" si="80">IF(H49="",0,H49)</f>
        <v>0</v>
      </c>
      <c r="AO49" s="7">
        <f t="shared" ref="AO49:AO53" si="81">IF(I49="",0,I49)</f>
        <v>0</v>
      </c>
      <c r="AP49" s="7">
        <f t="shared" ref="AP49:AP53" si="82">IF(J49="",0,J49)</f>
        <v>0</v>
      </c>
      <c r="AQ49" s="7">
        <f t="shared" ref="AQ49:AQ53" si="83">IF(K49="",0,K49)</f>
        <v>0</v>
      </c>
      <c r="AR49" s="7">
        <f t="shared" ref="AR49:AR53" si="84">IF(L49="",0,L49)</f>
        <v>0</v>
      </c>
      <c r="AS49" s="7">
        <f t="shared" ref="AS49:AS53" si="85">IF(M49="",0,M49)</f>
        <v>0</v>
      </c>
      <c r="AT49" s="7">
        <f t="shared" ref="AT49:AT53" si="86">IF(N49="",0,N49)</f>
        <v>0</v>
      </c>
    </row>
    <row r="50" spans="1:46" ht="21.75" customHeight="1" x14ac:dyDescent="0.3">
      <c r="A50" s="11">
        <v>7062</v>
      </c>
      <c r="B50" s="62" t="s">
        <v>88</v>
      </c>
      <c r="C50" s="10"/>
      <c r="D50" s="10"/>
      <c r="E50" s="10"/>
      <c r="F50" s="10"/>
      <c r="G50" s="10"/>
      <c r="H50" s="10"/>
      <c r="I50" s="10"/>
      <c r="J50" s="10"/>
      <c r="K50" s="10"/>
      <c r="L50" s="10"/>
      <c r="M50" s="10"/>
      <c r="N50" s="10"/>
      <c r="O50" s="4">
        <f t="shared" si="72"/>
        <v>0</v>
      </c>
      <c r="AA50" s="7" t="s">
        <v>190</v>
      </c>
      <c r="AB50" s="7" t="str">
        <f t="shared" si="73"/>
        <v>7062-000000</v>
      </c>
      <c r="AC50" s="7">
        <v>955</v>
      </c>
      <c r="AD50" s="7" t="str">
        <f t="shared" si="74"/>
        <v>043</v>
      </c>
      <c r="AG50" s="7">
        <v>110</v>
      </c>
      <c r="AH50" s="7" t="str">
        <f>Summary!$B$2</f>
        <v>USD</v>
      </c>
      <c r="AI50" s="7">
        <f t="shared" si="75"/>
        <v>0</v>
      </c>
      <c r="AJ50" s="7">
        <f t="shared" si="76"/>
        <v>0</v>
      </c>
      <c r="AK50" s="7">
        <f t="shared" si="77"/>
        <v>0</v>
      </c>
      <c r="AL50" s="7">
        <f t="shared" si="78"/>
        <v>0</v>
      </c>
      <c r="AM50" s="7">
        <f t="shared" si="79"/>
        <v>0</v>
      </c>
      <c r="AN50" s="7">
        <f t="shared" si="80"/>
        <v>0</v>
      </c>
      <c r="AO50" s="7">
        <f t="shared" si="81"/>
        <v>0</v>
      </c>
      <c r="AP50" s="7">
        <f t="shared" si="82"/>
        <v>0</v>
      </c>
      <c r="AQ50" s="7">
        <f t="shared" si="83"/>
        <v>0</v>
      </c>
      <c r="AR50" s="7">
        <f t="shared" si="84"/>
        <v>0</v>
      </c>
      <c r="AS50" s="7">
        <f t="shared" si="85"/>
        <v>0</v>
      </c>
      <c r="AT50" s="7">
        <f t="shared" si="86"/>
        <v>0</v>
      </c>
    </row>
    <row r="51" spans="1:46" ht="21.75" customHeight="1" x14ac:dyDescent="0.3">
      <c r="A51" s="11">
        <v>7064</v>
      </c>
      <c r="B51" s="62" t="s">
        <v>90</v>
      </c>
      <c r="C51" s="10"/>
      <c r="D51" s="10"/>
      <c r="E51" s="10"/>
      <c r="F51" s="10"/>
      <c r="G51" s="10"/>
      <c r="H51" s="10"/>
      <c r="I51" s="10"/>
      <c r="J51" s="10"/>
      <c r="K51" s="10"/>
      <c r="L51" s="10"/>
      <c r="M51" s="10"/>
      <c r="N51" s="10"/>
      <c r="O51" s="4">
        <f t="shared" si="72"/>
        <v>0</v>
      </c>
      <c r="AA51" s="7" t="s">
        <v>190</v>
      </c>
      <c r="AB51" s="7" t="str">
        <f t="shared" si="73"/>
        <v>7064-000000</v>
      </c>
      <c r="AC51" s="7">
        <v>955</v>
      </c>
      <c r="AD51" s="7" t="str">
        <f t="shared" si="74"/>
        <v>043</v>
      </c>
      <c r="AG51" s="7">
        <v>110</v>
      </c>
      <c r="AH51" s="7" t="str">
        <f>Summary!$B$2</f>
        <v>USD</v>
      </c>
      <c r="AI51" s="7">
        <f t="shared" si="75"/>
        <v>0</v>
      </c>
      <c r="AJ51" s="7">
        <f t="shared" si="76"/>
        <v>0</v>
      </c>
      <c r="AK51" s="7">
        <f t="shared" si="77"/>
        <v>0</v>
      </c>
      <c r="AL51" s="7">
        <f t="shared" si="78"/>
        <v>0</v>
      </c>
      <c r="AM51" s="7">
        <f t="shared" si="79"/>
        <v>0</v>
      </c>
      <c r="AN51" s="7">
        <f t="shared" si="80"/>
        <v>0</v>
      </c>
      <c r="AO51" s="7">
        <f t="shared" si="81"/>
        <v>0</v>
      </c>
      <c r="AP51" s="7">
        <f t="shared" si="82"/>
        <v>0</v>
      </c>
      <c r="AQ51" s="7">
        <f t="shared" si="83"/>
        <v>0</v>
      </c>
      <c r="AR51" s="7">
        <f t="shared" si="84"/>
        <v>0</v>
      </c>
      <c r="AS51" s="7">
        <f t="shared" si="85"/>
        <v>0</v>
      </c>
      <c r="AT51" s="7">
        <f t="shared" si="86"/>
        <v>0</v>
      </c>
    </row>
    <row r="52" spans="1:46" ht="21.75" customHeight="1" x14ac:dyDescent="0.3">
      <c r="A52" s="11">
        <v>7066</v>
      </c>
      <c r="B52" s="62" t="s">
        <v>92</v>
      </c>
      <c r="C52" s="10"/>
      <c r="D52" s="10"/>
      <c r="E52" s="10"/>
      <c r="F52" s="10"/>
      <c r="G52" s="10"/>
      <c r="H52" s="10"/>
      <c r="I52" s="10"/>
      <c r="J52" s="10"/>
      <c r="K52" s="10"/>
      <c r="L52" s="10"/>
      <c r="M52" s="10"/>
      <c r="N52" s="10"/>
      <c r="O52" s="4">
        <f t="shared" si="72"/>
        <v>0</v>
      </c>
      <c r="AA52" s="7" t="s">
        <v>190</v>
      </c>
      <c r="AB52" s="7" t="str">
        <f t="shared" si="73"/>
        <v>7066-000000</v>
      </c>
      <c r="AC52" s="7">
        <v>955</v>
      </c>
      <c r="AD52" s="7" t="str">
        <f t="shared" si="74"/>
        <v>043</v>
      </c>
      <c r="AG52" s="7">
        <v>110</v>
      </c>
      <c r="AH52" s="7" t="str">
        <f>Summary!$B$2</f>
        <v>USD</v>
      </c>
      <c r="AI52" s="7">
        <f t="shared" si="75"/>
        <v>0</v>
      </c>
      <c r="AJ52" s="7">
        <f t="shared" si="76"/>
        <v>0</v>
      </c>
      <c r="AK52" s="7">
        <f t="shared" si="77"/>
        <v>0</v>
      </c>
      <c r="AL52" s="7">
        <f t="shared" si="78"/>
        <v>0</v>
      </c>
      <c r="AM52" s="7">
        <f t="shared" si="79"/>
        <v>0</v>
      </c>
      <c r="AN52" s="7">
        <f t="shared" si="80"/>
        <v>0</v>
      </c>
      <c r="AO52" s="7">
        <f t="shared" si="81"/>
        <v>0</v>
      </c>
      <c r="AP52" s="7">
        <f t="shared" si="82"/>
        <v>0</v>
      </c>
      <c r="AQ52" s="7">
        <f t="shared" si="83"/>
        <v>0</v>
      </c>
      <c r="AR52" s="7">
        <f t="shared" si="84"/>
        <v>0</v>
      </c>
      <c r="AS52" s="7">
        <f t="shared" si="85"/>
        <v>0</v>
      </c>
      <c r="AT52" s="7">
        <f t="shared" si="86"/>
        <v>0</v>
      </c>
    </row>
    <row r="53" spans="1:46" ht="21.75" customHeight="1" x14ac:dyDescent="0.3">
      <c r="A53" s="11">
        <v>7068</v>
      </c>
      <c r="B53" s="62" t="s">
        <v>94</v>
      </c>
      <c r="C53" s="10"/>
      <c r="D53" s="10"/>
      <c r="E53" s="10"/>
      <c r="F53" s="10"/>
      <c r="G53" s="10"/>
      <c r="H53" s="10"/>
      <c r="I53" s="10"/>
      <c r="J53" s="10"/>
      <c r="K53" s="10"/>
      <c r="L53" s="10"/>
      <c r="M53" s="10"/>
      <c r="N53" s="10"/>
      <c r="O53" s="4">
        <f t="shared" si="72"/>
        <v>0</v>
      </c>
      <c r="AA53" s="7" t="s">
        <v>190</v>
      </c>
      <c r="AB53" s="7" t="str">
        <f t="shared" si="73"/>
        <v>7068-000000</v>
      </c>
      <c r="AC53" s="7">
        <v>955</v>
      </c>
      <c r="AD53" s="7" t="str">
        <f t="shared" si="74"/>
        <v>043</v>
      </c>
      <c r="AG53" s="7">
        <v>110</v>
      </c>
      <c r="AH53" s="7" t="str">
        <f>Summary!$B$2</f>
        <v>USD</v>
      </c>
      <c r="AI53" s="7">
        <f t="shared" si="75"/>
        <v>0</v>
      </c>
      <c r="AJ53" s="7">
        <f t="shared" si="76"/>
        <v>0</v>
      </c>
      <c r="AK53" s="7">
        <f t="shared" si="77"/>
        <v>0</v>
      </c>
      <c r="AL53" s="7">
        <f t="shared" si="78"/>
        <v>0</v>
      </c>
      <c r="AM53" s="7">
        <f t="shared" si="79"/>
        <v>0</v>
      </c>
      <c r="AN53" s="7">
        <f t="shared" si="80"/>
        <v>0</v>
      </c>
      <c r="AO53" s="7">
        <f t="shared" si="81"/>
        <v>0</v>
      </c>
      <c r="AP53" s="7">
        <f t="shared" si="82"/>
        <v>0</v>
      </c>
      <c r="AQ53" s="7">
        <f t="shared" si="83"/>
        <v>0</v>
      </c>
      <c r="AR53" s="7">
        <f t="shared" si="84"/>
        <v>0</v>
      </c>
      <c r="AS53" s="7">
        <f t="shared" si="85"/>
        <v>0</v>
      </c>
      <c r="AT53" s="7">
        <f t="shared" si="86"/>
        <v>0</v>
      </c>
    </row>
    <row r="54" spans="1:46" ht="21.75" customHeight="1" x14ac:dyDescent="0.3">
      <c r="A54" s="11">
        <v>7072</v>
      </c>
      <c r="B54" s="62" t="s">
        <v>392</v>
      </c>
      <c r="C54" s="131"/>
      <c r="D54" s="131"/>
      <c r="E54" s="131"/>
      <c r="F54" s="131"/>
      <c r="G54" s="131"/>
      <c r="H54" s="131"/>
      <c r="I54" s="131"/>
      <c r="J54" s="131"/>
      <c r="K54" s="131"/>
      <c r="L54" s="131"/>
      <c r="M54" s="131"/>
      <c r="N54" s="131"/>
      <c r="O54" s="4">
        <f t="shared" si="72"/>
        <v>0</v>
      </c>
      <c r="AA54" s="7" t="s">
        <v>190</v>
      </c>
      <c r="AB54" s="7" t="str">
        <f t="shared" ref="AB54" si="87">IF(A54="","",A54&amp;"-000000")</f>
        <v>7072-000000</v>
      </c>
      <c r="AC54" s="7">
        <v>955</v>
      </c>
      <c r="AD54" s="7" t="str">
        <f t="shared" si="74"/>
        <v>043</v>
      </c>
      <c r="AG54" s="7">
        <v>110</v>
      </c>
      <c r="AH54" s="7" t="str">
        <f>Summary!$B$2</f>
        <v>USD</v>
      </c>
      <c r="AI54" s="7">
        <f t="shared" ref="AI54" si="88">IF(C54="",0,C54)</f>
        <v>0</v>
      </c>
      <c r="AJ54" s="7">
        <f t="shared" ref="AJ54" si="89">IF(D54="",0,D54)</f>
        <v>0</v>
      </c>
      <c r="AK54" s="7">
        <f t="shared" ref="AK54" si="90">IF(E54="",0,E54)</f>
        <v>0</v>
      </c>
      <c r="AL54" s="7">
        <f t="shared" ref="AL54" si="91">IF(F54="",0,F54)</f>
        <v>0</v>
      </c>
      <c r="AM54" s="7">
        <f t="shared" ref="AM54" si="92">IF(G54="",0,G54)</f>
        <v>0</v>
      </c>
      <c r="AN54" s="7">
        <f t="shared" ref="AN54" si="93">IF(H54="",0,H54)</f>
        <v>0</v>
      </c>
      <c r="AO54" s="7">
        <f t="shared" ref="AO54" si="94">IF(I54="",0,I54)</f>
        <v>0</v>
      </c>
      <c r="AP54" s="7">
        <f t="shared" ref="AP54" si="95">IF(J54="",0,J54)</f>
        <v>0</v>
      </c>
      <c r="AQ54" s="7">
        <f t="shared" ref="AQ54" si="96">IF(K54="",0,K54)</f>
        <v>0</v>
      </c>
      <c r="AR54" s="7">
        <f t="shared" ref="AR54" si="97">IF(L54="",0,L54)</f>
        <v>0</v>
      </c>
      <c r="AS54" s="7">
        <f t="shared" ref="AS54" si="98">IF(M54="",0,M54)</f>
        <v>0</v>
      </c>
      <c r="AT54" s="7">
        <f t="shared" ref="AT54" si="99">IF(N54="",0,N54)</f>
        <v>0</v>
      </c>
    </row>
    <row r="55" spans="1:46" ht="21.75" customHeight="1" x14ac:dyDescent="0.3">
      <c r="A55" s="61" t="s">
        <v>349</v>
      </c>
      <c r="B55" s="62"/>
      <c r="C55" s="64">
        <f>SUM(C49:C54)</f>
        <v>0</v>
      </c>
      <c r="D55" s="64">
        <f t="shared" ref="D55:N55" si="100">SUM(D49:D54)</f>
        <v>0</v>
      </c>
      <c r="E55" s="64">
        <f t="shared" si="100"/>
        <v>0</v>
      </c>
      <c r="F55" s="64">
        <f t="shared" si="100"/>
        <v>0</v>
      </c>
      <c r="G55" s="64">
        <f t="shared" si="100"/>
        <v>0</v>
      </c>
      <c r="H55" s="64">
        <f t="shared" si="100"/>
        <v>0</v>
      </c>
      <c r="I55" s="64">
        <f t="shared" si="100"/>
        <v>0</v>
      </c>
      <c r="J55" s="64">
        <f t="shared" si="100"/>
        <v>0</v>
      </c>
      <c r="K55" s="64">
        <f t="shared" si="100"/>
        <v>0</v>
      </c>
      <c r="L55" s="64">
        <f t="shared" si="100"/>
        <v>0</v>
      </c>
      <c r="M55" s="64">
        <f t="shared" si="100"/>
        <v>0</v>
      </c>
      <c r="N55" s="64">
        <f t="shared" si="100"/>
        <v>0</v>
      </c>
      <c r="O55" s="64">
        <f>SUM(O49:O54)</f>
        <v>0</v>
      </c>
    </row>
    <row r="56" spans="1:46" ht="21.75" customHeight="1" x14ac:dyDescent="0.3">
      <c r="A56" s="11"/>
      <c r="B56" s="62"/>
      <c r="C56" s="4"/>
      <c r="D56" s="4"/>
      <c r="E56" s="4"/>
      <c r="F56" s="4"/>
      <c r="G56" s="4"/>
      <c r="H56" s="4"/>
      <c r="I56" s="4"/>
      <c r="J56" s="4"/>
      <c r="K56" s="4"/>
      <c r="L56" s="4"/>
      <c r="M56" s="4"/>
      <c r="N56" s="4"/>
      <c r="O56" s="4"/>
    </row>
    <row r="57" spans="1:46" ht="21.75" customHeight="1" x14ac:dyDescent="0.3">
      <c r="A57" s="61" t="s">
        <v>270</v>
      </c>
      <c r="B57" s="63"/>
      <c r="C57" s="4"/>
      <c r="D57" s="4"/>
      <c r="E57" s="4"/>
      <c r="F57" s="4"/>
      <c r="G57" s="4"/>
      <c r="H57" s="4"/>
      <c r="I57" s="4"/>
      <c r="J57" s="4"/>
      <c r="K57" s="4"/>
      <c r="L57" s="4"/>
      <c r="M57" s="4"/>
      <c r="N57" s="4"/>
      <c r="O57" s="4"/>
    </row>
    <row r="58" spans="1:46" ht="21.75" customHeight="1" x14ac:dyDescent="0.3">
      <c r="A58" s="11">
        <v>7060</v>
      </c>
      <c r="B58" s="62" t="s">
        <v>86</v>
      </c>
      <c r="C58" s="10"/>
      <c r="D58" s="10"/>
      <c r="E58" s="10"/>
      <c r="F58" s="10"/>
      <c r="G58" s="10"/>
      <c r="H58" s="10"/>
      <c r="I58" s="10"/>
      <c r="J58" s="10"/>
      <c r="K58" s="10"/>
      <c r="L58" s="10"/>
      <c r="M58" s="10"/>
      <c r="N58" s="10"/>
      <c r="O58" s="4">
        <f t="shared" ref="O58:O63" si="101">SUM(C58:N58)</f>
        <v>0</v>
      </c>
      <c r="AA58" s="7" t="s">
        <v>190</v>
      </c>
      <c r="AB58" s="7" t="str">
        <f t="shared" ref="AB58:AB62" si="102">IF(A58="","",A58&amp;"-000000")</f>
        <v>7060-000000</v>
      </c>
      <c r="AC58" s="7">
        <v>956</v>
      </c>
      <c r="AD58" s="7" t="str">
        <f t="shared" ref="AD58:AD63" si="103">IF(LEN($O$1)=3,$O$1,IF(LEN($O$1)=2,0&amp;$O$1,IF(LEN($O$1)=1,0&amp;0&amp;$O$1,"ERROR")))</f>
        <v>043</v>
      </c>
      <c r="AG58" s="7">
        <v>110</v>
      </c>
      <c r="AH58" s="7" t="str">
        <f>Summary!$B$2</f>
        <v>USD</v>
      </c>
      <c r="AI58" s="7">
        <f t="shared" ref="AI58:AI62" si="104">IF(C58="",0,C58)</f>
        <v>0</v>
      </c>
      <c r="AJ58" s="7">
        <f t="shared" ref="AJ58:AJ62" si="105">IF(D58="",0,D58)</f>
        <v>0</v>
      </c>
      <c r="AK58" s="7">
        <f t="shared" ref="AK58:AK62" si="106">IF(E58="",0,E58)</f>
        <v>0</v>
      </c>
      <c r="AL58" s="7">
        <f t="shared" ref="AL58:AL62" si="107">IF(F58="",0,F58)</f>
        <v>0</v>
      </c>
      <c r="AM58" s="7">
        <f t="shared" ref="AM58:AM62" si="108">IF(G58="",0,G58)</f>
        <v>0</v>
      </c>
      <c r="AN58" s="7">
        <f t="shared" ref="AN58:AN62" si="109">IF(H58="",0,H58)</f>
        <v>0</v>
      </c>
      <c r="AO58" s="7">
        <f t="shared" ref="AO58:AO62" si="110">IF(I58="",0,I58)</f>
        <v>0</v>
      </c>
      <c r="AP58" s="7">
        <f t="shared" ref="AP58:AP62" si="111">IF(J58="",0,J58)</f>
        <v>0</v>
      </c>
      <c r="AQ58" s="7">
        <f t="shared" ref="AQ58:AQ62" si="112">IF(K58="",0,K58)</f>
        <v>0</v>
      </c>
      <c r="AR58" s="7">
        <f t="shared" ref="AR58:AR62" si="113">IF(L58="",0,L58)</f>
        <v>0</v>
      </c>
      <c r="AS58" s="7">
        <f t="shared" ref="AS58:AS62" si="114">IF(M58="",0,M58)</f>
        <v>0</v>
      </c>
      <c r="AT58" s="7">
        <f t="shared" ref="AT58:AT62" si="115">IF(N58="",0,N58)</f>
        <v>0</v>
      </c>
    </row>
    <row r="59" spans="1:46" ht="21.75" customHeight="1" x14ac:dyDescent="0.3">
      <c r="A59" s="11">
        <v>7062</v>
      </c>
      <c r="B59" s="62" t="s">
        <v>88</v>
      </c>
      <c r="C59" s="10"/>
      <c r="D59" s="10"/>
      <c r="E59" s="10"/>
      <c r="F59" s="10"/>
      <c r="G59" s="10"/>
      <c r="H59" s="10"/>
      <c r="I59" s="10"/>
      <c r="J59" s="10"/>
      <c r="K59" s="10"/>
      <c r="L59" s="10"/>
      <c r="M59" s="10"/>
      <c r="N59" s="10"/>
      <c r="O59" s="4">
        <f t="shared" si="101"/>
        <v>0</v>
      </c>
      <c r="AA59" s="7" t="s">
        <v>190</v>
      </c>
      <c r="AB59" s="7" t="str">
        <f t="shared" si="102"/>
        <v>7062-000000</v>
      </c>
      <c r="AC59" s="7">
        <v>956</v>
      </c>
      <c r="AD59" s="7" t="str">
        <f t="shared" si="103"/>
        <v>043</v>
      </c>
      <c r="AG59" s="7">
        <v>110</v>
      </c>
      <c r="AH59" s="7" t="str">
        <f>Summary!$B$2</f>
        <v>USD</v>
      </c>
      <c r="AI59" s="7">
        <f t="shared" si="104"/>
        <v>0</v>
      </c>
      <c r="AJ59" s="7">
        <f t="shared" si="105"/>
        <v>0</v>
      </c>
      <c r="AK59" s="7">
        <f t="shared" si="106"/>
        <v>0</v>
      </c>
      <c r="AL59" s="7">
        <f t="shared" si="107"/>
        <v>0</v>
      </c>
      <c r="AM59" s="7">
        <f t="shared" si="108"/>
        <v>0</v>
      </c>
      <c r="AN59" s="7">
        <f t="shared" si="109"/>
        <v>0</v>
      </c>
      <c r="AO59" s="7">
        <f t="shared" si="110"/>
        <v>0</v>
      </c>
      <c r="AP59" s="7">
        <f t="shared" si="111"/>
        <v>0</v>
      </c>
      <c r="AQ59" s="7">
        <f t="shared" si="112"/>
        <v>0</v>
      </c>
      <c r="AR59" s="7">
        <f t="shared" si="113"/>
        <v>0</v>
      </c>
      <c r="AS59" s="7">
        <f t="shared" si="114"/>
        <v>0</v>
      </c>
      <c r="AT59" s="7">
        <f t="shared" si="115"/>
        <v>0</v>
      </c>
    </row>
    <row r="60" spans="1:46" ht="21.75" customHeight="1" x14ac:dyDescent="0.3">
      <c r="A60" s="11">
        <v>7064</v>
      </c>
      <c r="B60" s="62" t="s">
        <v>90</v>
      </c>
      <c r="C60" s="10"/>
      <c r="D60" s="10"/>
      <c r="E60" s="10"/>
      <c r="F60" s="10"/>
      <c r="G60" s="10"/>
      <c r="H60" s="10"/>
      <c r="I60" s="10"/>
      <c r="J60" s="10"/>
      <c r="K60" s="10"/>
      <c r="L60" s="10"/>
      <c r="M60" s="10"/>
      <c r="N60" s="10"/>
      <c r="O60" s="4">
        <f t="shared" si="101"/>
        <v>0</v>
      </c>
      <c r="AA60" s="7" t="s">
        <v>190</v>
      </c>
      <c r="AB60" s="7" t="str">
        <f t="shared" si="102"/>
        <v>7064-000000</v>
      </c>
      <c r="AC60" s="7">
        <v>956</v>
      </c>
      <c r="AD60" s="7" t="str">
        <f t="shared" si="103"/>
        <v>043</v>
      </c>
      <c r="AG60" s="7">
        <v>110</v>
      </c>
      <c r="AH60" s="7" t="str">
        <f>Summary!$B$2</f>
        <v>USD</v>
      </c>
      <c r="AI60" s="7">
        <f t="shared" si="104"/>
        <v>0</v>
      </c>
      <c r="AJ60" s="7">
        <f t="shared" si="105"/>
        <v>0</v>
      </c>
      <c r="AK60" s="7">
        <f t="shared" si="106"/>
        <v>0</v>
      </c>
      <c r="AL60" s="7">
        <f t="shared" si="107"/>
        <v>0</v>
      </c>
      <c r="AM60" s="7">
        <f t="shared" si="108"/>
        <v>0</v>
      </c>
      <c r="AN60" s="7">
        <f t="shared" si="109"/>
        <v>0</v>
      </c>
      <c r="AO60" s="7">
        <f t="shared" si="110"/>
        <v>0</v>
      </c>
      <c r="AP60" s="7">
        <f t="shared" si="111"/>
        <v>0</v>
      </c>
      <c r="AQ60" s="7">
        <f t="shared" si="112"/>
        <v>0</v>
      </c>
      <c r="AR60" s="7">
        <f t="shared" si="113"/>
        <v>0</v>
      </c>
      <c r="AS60" s="7">
        <f t="shared" si="114"/>
        <v>0</v>
      </c>
      <c r="AT60" s="7">
        <f t="shared" si="115"/>
        <v>0</v>
      </c>
    </row>
    <row r="61" spans="1:46" ht="21.75" customHeight="1" x14ac:dyDescent="0.3">
      <c r="A61" s="11">
        <v>7066</v>
      </c>
      <c r="B61" s="62" t="s">
        <v>92</v>
      </c>
      <c r="C61" s="10"/>
      <c r="D61" s="10"/>
      <c r="E61" s="10"/>
      <c r="F61" s="10"/>
      <c r="G61" s="10"/>
      <c r="H61" s="10"/>
      <c r="I61" s="10"/>
      <c r="J61" s="10"/>
      <c r="K61" s="10"/>
      <c r="L61" s="10"/>
      <c r="M61" s="10"/>
      <c r="N61" s="10"/>
      <c r="O61" s="4">
        <f t="shared" si="101"/>
        <v>0</v>
      </c>
      <c r="AA61" s="7" t="s">
        <v>190</v>
      </c>
      <c r="AB61" s="7" t="str">
        <f t="shared" si="102"/>
        <v>7066-000000</v>
      </c>
      <c r="AC61" s="7">
        <v>956</v>
      </c>
      <c r="AD61" s="7" t="str">
        <f t="shared" si="103"/>
        <v>043</v>
      </c>
      <c r="AG61" s="7">
        <v>110</v>
      </c>
      <c r="AH61" s="7" t="str">
        <f>Summary!$B$2</f>
        <v>USD</v>
      </c>
      <c r="AI61" s="7">
        <f t="shared" si="104"/>
        <v>0</v>
      </c>
      <c r="AJ61" s="7">
        <f t="shared" si="105"/>
        <v>0</v>
      </c>
      <c r="AK61" s="7">
        <f t="shared" si="106"/>
        <v>0</v>
      </c>
      <c r="AL61" s="7">
        <f t="shared" si="107"/>
        <v>0</v>
      </c>
      <c r="AM61" s="7">
        <f t="shared" si="108"/>
        <v>0</v>
      </c>
      <c r="AN61" s="7">
        <f t="shared" si="109"/>
        <v>0</v>
      </c>
      <c r="AO61" s="7">
        <f t="shared" si="110"/>
        <v>0</v>
      </c>
      <c r="AP61" s="7">
        <f t="shared" si="111"/>
        <v>0</v>
      </c>
      <c r="AQ61" s="7">
        <f t="shared" si="112"/>
        <v>0</v>
      </c>
      <c r="AR61" s="7">
        <f t="shared" si="113"/>
        <v>0</v>
      </c>
      <c r="AS61" s="7">
        <f t="shared" si="114"/>
        <v>0</v>
      </c>
      <c r="AT61" s="7">
        <f t="shared" si="115"/>
        <v>0</v>
      </c>
    </row>
    <row r="62" spans="1:46" ht="21.75" customHeight="1" x14ac:dyDescent="0.3">
      <c r="A62" s="11">
        <v>7068</v>
      </c>
      <c r="B62" s="62" t="s">
        <v>94</v>
      </c>
      <c r="C62" s="10"/>
      <c r="D62" s="10"/>
      <c r="E62" s="10"/>
      <c r="F62" s="10"/>
      <c r="G62" s="10"/>
      <c r="H62" s="10"/>
      <c r="I62" s="10"/>
      <c r="J62" s="10"/>
      <c r="K62" s="10"/>
      <c r="L62" s="10"/>
      <c r="M62" s="10"/>
      <c r="N62" s="10"/>
      <c r="O62" s="4">
        <f t="shared" si="101"/>
        <v>0</v>
      </c>
      <c r="AA62" s="7" t="s">
        <v>190</v>
      </c>
      <c r="AB62" s="7" t="str">
        <f t="shared" si="102"/>
        <v>7068-000000</v>
      </c>
      <c r="AC62" s="7">
        <v>956</v>
      </c>
      <c r="AD62" s="7" t="str">
        <f t="shared" si="103"/>
        <v>043</v>
      </c>
      <c r="AG62" s="7">
        <v>110</v>
      </c>
      <c r="AH62" s="7" t="str">
        <f>Summary!$B$2</f>
        <v>USD</v>
      </c>
      <c r="AI62" s="7">
        <f t="shared" si="104"/>
        <v>0</v>
      </c>
      <c r="AJ62" s="7">
        <f t="shared" si="105"/>
        <v>0</v>
      </c>
      <c r="AK62" s="7">
        <f t="shared" si="106"/>
        <v>0</v>
      </c>
      <c r="AL62" s="7">
        <f t="shared" si="107"/>
        <v>0</v>
      </c>
      <c r="AM62" s="7">
        <f t="shared" si="108"/>
        <v>0</v>
      </c>
      <c r="AN62" s="7">
        <f t="shared" si="109"/>
        <v>0</v>
      </c>
      <c r="AO62" s="7">
        <f t="shared" si="110"/>
        <v>0</v>
      </c>
      <c r="AP62" s="7">
        <f t="shared" si="111"/>
        <v>0</v>
      </c>
      <c r="AQ62" s="7">
        <f t="shared" si="112"/>
        <v>0</v>
      </c>
      <c r="AR62" s="7">
        <f t="shared" si="113"/>
        <v>0</v>
      </c>
      <c r="AS62" s="7">
        <f t="shared" si="114"/>
        <v>0</v>
      </c>
      <c r="AT62" s="7">
        <f t="shared" si="115"/>
        <v>0</v>
      </c>
    </row>
    <row r="63" spans="1:46" ht="21.75" customHeight="1" x14ac:dyDescent="0.3">
      <c r="A63" s="11">
        <v>7072</v>
      </c>
      <c r="B63" s="62" t="s">
        <v>392</v>
      </c>
      <c r="C63" s="131"/>
      <c r="D63" s="131"/>
      <c r="E63" s="131"/>
      <c r="F63" s="131"/>
      <c r="G63" s="131"/>
      <c r="H63" s="131"/>
      <c r="I63" s="131"/>
      <c r="J63" s="131"/>
      <c r="K63" s="131"/>
      <c r="L63" s="131"/>
      <c r="M63" s="131"/>
      <c r="N63" s="131"/>
      <c r="O63" s="4">
        <f t="shared" si="101"/>
        <v>0</v>
      </c>
      <c r="AA63" s="7" t="s">
        <v>190</v>
      </c>
      <c r="AB63" s="7" t="str">
        <f t="shared" ref="AB63" si="116">IF(A63="","",A63&amp;"-000000")</f>
        <v>7072-000000</v>
      </c>
      <c r="AC63" s="7">
        <v>956</v>
      </c>
      <c r="AD63" s="7" t="str">
        <f t="shared" si="103"/>
        <v>043</v>
      </c>
      <c r="AG63" s="7">
        <v>110</v>
      </c>
      <c r="AH63" s="7" t="str">
        <f>Summary!$B$2</f>
        <v>USD</v>
      </c>
      <c r="AI63" s="7">
        <f t="shared" ref="AI63" si="117">IF(C63="",0,C63)</f>
        <v>0</v>
      </c>
      <c r="AJ63" s="7">
        <f t="shared" ref="AJ63" si="118">IF(D63="",0,D63)</f>
        <v>0</v>
      </c>
      <c r="AK63" s="7">
        <f t="shared" ref="AK63" si="119">IF(E63="",0,E63)</f>
        <v>0</v>
      </c>
      <c r="AL63" s="7">
        <f t="shared" ref="AL63" si="120">IF(F63="",0,F63)</f>
        <v>0</v>
      </c>
      <c r="AM63" s="7">
        <f t="shared" ref="AM63" si="121">IF(G63="",0,G63)</f>
        <v>0</v>
      </c>
      <c r="AN63" s="7">
        <f t="shared" ref="AN63" si="122">IF(H63="",0,H63)</f>
        <v>0</v>
      </c>
      <c r="AO63" s="7">
        <f t="shared" ref="AO63" si="123">IF(I63="",0,I63)</f>
        <v>0</v>
      </c>
      <c r="AP63" s="7">
        <f t="shared" ref="AP63" si="124">IF(J63="",0,J63)</f>
        <v>0</v>
      </c>
      <c r="AQ63" s="7">
        <f t="shared" ref="AQ63" si="125">IF(K63="",0,K63)</f>
        <v>0</v>
      </c>
      <c r="AR63" s="7">
        <f t="shared" ref="AR63" si="126">IF(L63="",0,L63)</f>
        <v>0</v>
      </c>
      <c r="AS63" s="7">
        <f t="shared" ref="AS63" si="127">IF(M63="",0,M63)</f>
        <v>0</v>
      </c>
      <c r="AT63" s="7">
        <f t="shared" ref="AT63" si="128">IF(N63="",0,N63)</f>
        <v>0</v>
      </c>
    </row>
    <row r="64" spans="1:46" ht="21.75" customHeight="1" x14ac:dyDescent="0.3">
      <c r="A64" s="61" t="s">
        <v>350</v>
      </c>
      <c r="B64" s="62"/>
      <c r="C64" s="64">
        <f>SUM(C58:C63)</f>
        <v>0</v>
      </c>
      <c r="D64" s="64">
        <f t="shared" ref="D64:N64" si="129">SUM(D58:D63)</f>
        <v>0</v>
      </c>
      <c r="E64" s="64">
        <f t="shared" si="129"/>
        <v>0</v>
      </c>
      <c r="F64" s="64">
        <f t="shared" si="129"/>
        <v>0</v>
      </c>
      <c r="G64" s="64">
        <f t="shared" si="129"/>
        <v>0</v>
      </c>
      <c r="H64" s="64">
        <f t="shared" si="129"/>
        <v>0</v>
      </c>
      <c r="I64" s="64">
        <f t="shared" si="129"/>
        <v>0</v>
      </c>
      <c r="J64" s="64">
        <f t="shared" si="129"/>
        <v>0</v>
      </c>
      <c r="K64" s="64">
        <f t="shared" si="129"/>
        <v>0</v>
      </c>
      <c r="L64" s="64">
        <f t="shared" si="129"/>
        <v>0</v>
      </c>
      <c r="M64" s="64">
        <f t="shared" si="129"/>
        <v>0</v>
      </c>
      <c r="N64" s="64">
        <f t="shared" si="129"/>
        <v>0</v>
      </c>
      <c r="O64" s="64">
        <f>SUM(O58:O63)</f>
        <v>0</v>
      </c>
    </row>
    <row r="65" spans="1:46" ht="21.75" customHeight="1" x14ac:dyDescent="0.3">
      <c r="A65" s="11"/>
      <c r="B65" s="62"/>
      <c r="C65" s="65"/>
      <c r="D65" s="65"/>
      <c r="E65" s="65"/>
      <c r="F65" s="65"/>
      <c r="G65" s="65"/>
      <c r="H65" s="65"/>
      <c r="I65" s="65"/>
      <c r="J65" s="65"/>
      <c r="K65" s="65"/>
      <c r="L65" s="65"/>
      <c r="M65" s="65"/>
      <c r="N65" s="65"/>
      <c r="O65" s="65"/>
    </row>
    <row r="66" spans="1:46" ht="21.75" customHeight="1" x14ac:dyDescent="0.3">
      <c r="A66" s="61" t="s">
        <v>271</v>
      </c>
      <c r="B66" s="63"/>
      <c r="C66" s="4"/>
      <c r="D66" s="4"/>
      <c r="E66" s="4"/>
      <c r="F66" s="4"/>
      <c r="G66" s="4"/>
      <c r="H66" s="4"/>
      <c r="I66" s="4"/>
      <c r="J66" s="4"/>
      <c r="K66" s="4"/>
      <c r="L66" s="4"/>
      <c r="M66" s="4"/>
      <c r="N66" s="4"/>
      <c r="O66" s="4"/>
    </row>
    <row r="67" spans="1:46" ht="21.75" customHeight="1" x14ac:dyDescent="0.3">
      <c r="A67" s="11">
        <v>7060</v>
      </c>
      <c r="B67" s="62" t="s">
        <v>86</v>
      </c>
      <c r="C67" s="10"/>
      <c r="D67" s="10"/>
      <c r="E67" s="10"/>
      <c r="F67" s="10"/>
      <c r="G67" s="10"/>
      <c r="H67" s="10"/>
      <c r="I67" s="10"/>
      <c r="J67" s="10"/>
      <c r="K67" s="10"/>
      <c r="L67" s="10"/>
      <c r="M67" s="10"/>
      <c r="N67" s="10"/>
      <c r="O67" s="4">
        <f t="shared" ref="O67:O72" si="130">SUM(C67:N67)</f>
        <v>0</v>
      </c>
      <c r="AA67" s="7" t="s">
        <v>190</v>
      </c>
      <c r="AB67" s="7" t="str">
        <f t="shared" ref="AB67:AB71" si="131">IF(A67="","",A67&amp;"-000000")</f>
        <v>7060-000000</v>
      </c>
      <c r="AC67" s="7">
        <v>957</v>
      </c>
      <c r="AD67" s="7" t="str">
        <f t="shared" ref="AD67:AD72" si="132">IF(LEN($O$1)=3,$O$1,IF(LEN($O$1)=2,0&amp;$O$1,IF(LEN($O$1)=1,0&amp;0&amp;$O$1,"ERROR")))</f>
        <v>043</v>
      </c>
      <c r="AG67" s="7">
        <v>110</v>
      </c>
      <c r="AH67" s="7" t="str">
        <f>Summary!$B$2</f>
        <v>USD</v>
      </c>
      <c r="AI67" s="7">
        <f t="shared" ref="AI67:AI71" si="133">IF(C67="",0,C67)</f>
        <v>0</v>
      </c>
      <c r="AJ67" s="7">
        <f t="shared" ref="AJ67:AJ71" si="134">IF(D67="",0,D67)</f>
        <v>0</v>
      </c>
      <c r="AK67" s="7">
        <f t="shared" ref="AK67:AK71" si="135">IF(E67="",0,E67)</f>
        <v>0</v>
      </c>
      <c r="AL67" s="7">
        <f t="shared" ref="AL67:AL71" si="136">IF(F67="",0,F67)</f>
        <v>0</v>
      </c>
      <c r="AM67" s="7">
        <f t="shared" ref="AM67:AM71" si="137">IF(G67="",0,G67)</f>
        <v>0</v>
      </c>
      <c r="AN67" s="7">
        <f t="shared" ref="AN67:AN71" si="138">IF(H67="",0,H67)</f>
        <v>0</v>
      </c>
      <c r="AO67" s="7">
        <f t="shared" ref="AO67:AO71" si="139">IF(I67="",0,I67)</f>
        <v>0</v>
      </c>
      <c r="AP67" s="7">
        <f t="shared" ref="AP67:AP71" si="140">IF(J67="",0,J67)</f>
        <v>0</v>
      </c>
      <c r="AQ67" s="7">
        <f t="shared" ref="AQ67:AQ71" si="141">IF(K67="",0,K67)</f>
        <v>0</v>
      </c>
      <c r="AR67" s="7">
        <f t="shared" ref="AR67:AR71" si="142">IF(L67="",0,L67)</f>
        <v>0</v>
      </c>
      <c r="AS67" s="7">
        <f t="shared" ref="AS67:AS71" si="143">IF(M67="",0,M67)</f>
        <v>0</v>
      </c>
      <c r="AT67" s="7">
        <f t="shared" ref="AT67:AT71" si="144">IF(N67="",0,N67)</f>
        <v>0</v>
      </c>
    </row>
    <row r="68" spans="1:46" ht="21.75" customHeight="1" x14ac:dyDescent="0.3">
      <c r="A68" s="11">
        <v>7062</v>
      </c>
      <c r="B68" s="62" t="s">
        <v>88</v>
      </c>
      <c r="C68" s="10"/>
      <c r="D68" s="10"/>
      <c r="E68" s="10"/>
      <c r="F68" s="10"/>
      <c r="G68" s="10"/>
      <c r="H68" s="10"/>
      <c r="I68" s="10"/>
      <c r="J68" s="10"/>
      <c r="K68" s="10"/>
      <c r="L68" s="10">
        <v>250</v>
      </c>
      <c r="M68" s="10"/>
      <c r="N68" s="10"/>
      <c r="O68" s="4">
        <f t="shared" si="130"/>
        <v>250</v>
      </c>
      <c r="AA68" s="7" t="s">
        <v>190</v>
      </c>
      <c r="AB68" s="7" t="str">
        <f t="shared" si="131"/>
        <v>7062-000000</v>
      </c>
      <c r="AC68" s="7">
        <v>957</v>
      </c>
      <c r="AD68" s="7" t="str">
        <f t="shared" si="132"/>
        <v>043</v>
      </c>
      <c r="AG68" s="7">
        <v>110</v>
      </c>
      <c r="AH68" s="7" t="str">
        <f>Summary!$B$2</f>
        <v>USD</v>
      </c>
      <c r="AI68" s="7">
        <f t="shared" si="133"/>
        <v>0</v>
      </c>
      <c r="AJ68" s="7">
        <f t="shared" si="134"/>
        <v>0</v>
      </c>
      <c r="AK68" s="7">
        <f t="shared" si="135"/>
        <v>0</v>
      </c>
      <c r="AL68" s="7">
        <f t="shared" si="136"/>
        <v>0</v>
      </c>
      <c r="AM68" s="7">
        <f t="shared" si="137"/>
        <v>0</v>
      </c>
      <c r="AN68" s="7">
        <f t="shared" si="138"/>
        <v>0</v>
      </c>
      <c r="AO68" s="7">
        <f t="shared" si="139"/>
        <v>0</v>
      </c>
      <c r="AP68" s="7">
        <f t="shared" si="140"/>
        <v>0</v>
      </c>
      <c r="AQ68" s="7">
        <f t="shared" si="141"/>
        <v>0</v>
      </c>
      <c r="AR68" s="7">
        <f t="shared" si="142"/>
        <v>250</v>
      </c>
      <c r="AS68" s="7">
        <f t="shared" si="143"/>
        <v>0</v>
      </c>
      <c r="AT68" s="7">
        <f t="shared" si="144"/>
        <v>0</v>
      </c>
    </row>
    <row r="69" spans="1:46" ht="21.75" customHeight="1" x14ac:dyDescent="0.3">
      <c r="A69" s="11">
        <v>7064</v>
      </c>
      <c r="B69" s="62" t="s">
        <v>90</v>
      </c>
      <c r="C69" s="10"/>
      <c r="D69" s="10"/>
      <c r="E69" s="10"/>
      <c r="F69" s="10"/>
      <c r="G69" s="10"/>
      <c r="H69" s="10"/>
      <c r="I69" s="10"/>
      <c r="J69" s="10"/>
      <c r="K69" s="10"/>
      <c r="L69" s="10"/>
      <c r="M69" s="10"/>
      <c r="N69" s="10"/>
      <c r="O69" s="4">
        <f t="shared" si="130"/>
        <v>0</v>
      </c>
      <c r="AA69" s="7" t="s">
        <v>190</v>
      </c>
      <c r="AB69" s="7" t="str">
        <f t="shared" si="131"/>
        <v>7064-000000</v>
      </c>
      <c r="AC69" s="7">
        <v>957</v>
      </c>
      <c r="AD69" s="7" t="str">
        <f t="shared" si="132"/>
        <v>043</v>
      </c>
      <c r="AG69" s="7">
        <v>110</v>
      </c>
      <c r="AH69" s="7" t="str">
        <f>Summary!$B$2</f>
        <v>USD</v>
      </c>
      <c r="AI69" s="7">
        <f t="shared" si="133"/>
        <v>0</v>
      </c>
      <c r="AJ69" s="7">
        <f t="shared" si="134"/>
        <v>0</v>
      </c>
      <c r="AK69" s="7">
        <f t="shared" si="135"/>
        <v>0</v>
      </c>
      <c r="AL69" s="7">
        <f t="shared" si="136"/>
        <v>0</v>
      </c>
      <c r="AM69" s="7">
        <f t="shared" si="137"/>
        <v>0</v>
      </c>
      <c r="AN69" s="7">
        <f t="shared" si="138"/>
        <v>0</v>
      </c>
      <c r="AO69" s="7">
        <f t="shared" si="139"/>
        <v>0</v>
      </c>
      <c r="AP69" s="7">
        <f t="shared" si="140"/>
        <v>0</v>
      </c>
      <c r="AQ69" s="7">
        <f t="shared" si="141"/>
        <v>0</v>
      </c>
      <c r="AR69" s="7">
        <f t="shared" si="142"/>
        <v>0</v>
      </c>
      <c r="AS69" s="7">
        <f t="shared" si="143"/>
        <v>0</v>
      </c>
      <c r="AT69" s="7">
        <f t="shared" si="144"/>
        <v>0</v>
      </c>
    </row>
    <row r="70" spans="1:46" ht="21.75" customHeight="1" x14ac:dyDescent="0.3">
      <c r="A70" s="11">
        <v>7066</v>
      </c>
      <c r="B70" s="62" t="s">
        <v>92</v>
      </c>
      <c r="C70" s="10"/>
      <c r="D70" s="10"/>
      <c r="E70" s="10"/>
      <c r="F70" s="10"/>
      <c r="G70" s="10"/>
      <c r="H70" s="10"/>
      <c r="I70" s="10"/>
      <c r="J70" s="10"/>
      <c r="K70" s="10"/>
      <c r="L70" s="10"/>
      <c r="M70" s="10"/>
      <c r="N70" s="10"/>
      <c r="O70" s="4">
        <f t="shared" si="130"/>
        <v>0</v>
      </c>
      <c r="AA70" s="7" t="s">
        <v>190</v>
      </c>
      <c r="AB70" s="7" t="str">
        <f t="shared" si="131"/>
        <v>7066-000000</v>
      </c>
      <c r="AC70" s="7">
        <v>957</v>
      </c>
      <c r="AD70" s="7" t="str">
        <f t="shared" si="132"/>
        <v>043</v>
      </c>
      <c r="AG70" s="7">
        <v>110</v>
      </c>
      <c r="AH70" s="7" t="str">
        <f>Summary!$B$2</f>
        <v>USD</v>
      </c>
      <c r="AI70" s="7">
        <f t="shared" si="133"/>
        <v>0</v>
      </c>
      <c r="AJ70" s="7">
        <f t="shared" si="134"/>
        <v>0</v>
      </c>
      <c r="AK70" s="7">
        <f t="shared" si="135"/>
        <v>0</v>
      </c>
      <c r="AL70" s="7">
        <f t="shared" si="136"/>
        <v>0</v>
      </c>
      <c r="AM70" s="7">
        <f t="shared" si="137"/>
        <v>0</v>
      </c>
      <c r="AN70" s="7">
        <f t="shared" si="138"/>
        <v>0</v>
      </c>
      <c r="AO70" s="7">
        <f t="shared" si="139"/>
        <v>0</v>
      </c>
      <c r="AP70" s="7">
        <f t="shared" si="140"/>
        <v>0</v>
      </c>
      <c r="AQ70" s="7">
        <f t="shared" si="141"/>
        <v>0</v>
      </c>
      <c r="AR70" s="7">
        <f t="shared" si="142"/>
        <v>0</v>
      </c>
      <c r="AS70" s="7">
        <f t="shared" si="143"/>
        <v>0</v>
      </c>
      <c r="AT70" s="7">
        <f t="shared" si="144"/>
        <v>0</v>
      </c>
    </row>
    <row r="71" spans="1:46" ht="21.75" customHeight="1" x14ac:dyDescent="0.3">
      <c r="A71" s="11">
        <v>7068</v>
      </c>
      <c r="B71" s="62" t="s">
        <v>94</v>
      </c>
      <c r="C71" s="10"/>
      <c r="D71" s="10"/>
      <c r="E71" s="10"/>
      <c r="F71" s="10"/>
      <c r="G71" s="10"/>
      <c r="H71" s="10"/>
      <c r="I71" s="10"/>
      <c r="J71" s="10"/>
      <c r="K71" s="10"/>
      <c r="L71" s="10"/>
      <c r="M71" s="10"/>
      <c r="N71" s="10"/>
      <c r="O71" s="4">
        <f t="shared" si="130"/>
        <v>0</v>
      </c>
      <c r="AA71" s="7" t="s">
        <v>190</v>
      </c>
      <c r="AB71" s="7" t="str">
        <f t="shared" si="131"/>
        <v>7068-000000</v>
      </c>
      <c r="AC71" s="7">
        <v>957</v>
      </c>
      <c r="AD71" s="7" t="str">
        <f t="shared" si="132"/>
        <v>043</v>
      </c>
      <c r="AG71" s="7">
        <v>110</v>
      </c>
      <c r="AH71" s="7" t="str">
        <f>Summary!$B$2</f>
        <v>USD</v>
      </c>
      <c r="AI71" s="7">
        <f t="shared" si="133"/>
        <v>0</v>
      </c>
      <c r="AJ71" s="7">
        <f t="shared" si="134"/>
        <v>0</v>
      </c>
      <c r="AK71" s="7">
        <f t="shared" si="135"/>
        <v>0</v>
      </c>
      <c r="AL71" s="7">
        <f t="shared" si="136"/>
        <v>0</v>
      </c>
      <c r="AM71" s="7">
        <f t="shared" si="137"/>
        <v>0</v>
      </c>
      <c r="AN71" s="7">
        <f t="shared" si="138"/>
        <v>0</v>
      </c>
      <c r="AO71" s="7">
        <f t="shared" si="139"/>
        <v>0</v>
      </c>
      <c r="AP71" s="7">
        <f t="shared" si="140"/>
        <v>0</v>
      </c>
      <c r="AQ71" s="7">
        <f t="shared" si="141"/>
        <v>0</v>
      </c>
      <c r="AR71" s="7">
        <f t="shared" si="142"/>
        <v>0</v>
      </c>
      <c r="AS71" s="7">
        <f t="shared" si="143"/>
        <v>0</v>
      </c>
      <c r="AT71" s="7">
        <f t="shared" si="144"/>
        <v>0</v>
      </c>
    </row>
    <row r="72" spans="1:46" ht="21.75" customHeight="1" x14ac:dyDescent="0.3">
      <c r="A72" s="11">
        <v>7072</v>
      </c>
      <c r="B72" s="62" t="s">
        <v>392</v>
      </c>
      <c r="C72" s="131"/>
      <c r="D72" s="131"/>
      <c r="E72" s="131"/>
      <c r="F72" s="131"/>
      <c r="G72" s="131"/>
      <c r="H72" s="131"/>
      <c r="I72" s="131"/>
      <c r="J72" s="131"/>
      <c r="K72" s="131"/>
      <c r="L72" s="131"/>
      <c r="M72" s="131"/>
      <c r="N72" s="131"/>
      <c r="O72" s="4">
        <f t="shared" si="130"/>
        <v>0</v>
      </c>
      <c r="AA72" s="7" t="s">
        <v>190</v>
      </c>
      <c r="AB72" s="7" t="str">
        <f t="shared" ref="AB72" si="145">IF(A72="","",A72&amp;"-000000")</f>
        <v>7072-000000</v>
      </c>
      <c r="AC72" s="7">
        <v>957</v>
      </c>
      <c r="AD72" s="7" t="str">
        <f t="shared" si="132"/>
        <v>043</v>
      </c>
      <c r="AG72" s="7">
        <v>110</v>
      </c>
      <c r="AH72" s="7" t="str">
        <f>Summary!$B$2</f>
        <v>USD</v>
      </c>
      <c r="AI72" s="7">
        <f t="shared" ref="AI72" si="146">IF(C72="",0,C72)</f>
        <v>0</v>
      </c>
      <c r="AJ72" s="7">
        <f t="shared" ref="AJ72" si="147">IF(D72="",0,D72)</f>
        <v>0</v>
      </c>
      <c r="AK72" s="7">
        <f t="shared" ref="AK72" si="148">IF(E72="",0,E72)</f>
        <v>0</v>
      </c>
      <c r="AL72" s="7">
        <f t="shared" ref="AL72" si="149">IF(F72="",0,F72)</f>
        <v>0</v>
      </c>
      <c r="AM72" s="7">
        <f t="shared" ref="AM72" si="150">IF(G72="",0,G72)</f>
        <v>0</v>
      </c>
      <c r="AN72" s="7">
        <f t="shared" ref="AN72" si="151">IF(H72="",0,H72)</f>
        <v>0</v>
      </c>
      <c r="AO72" s="7">
        <f t="shared" ref="AO72" si="152">IF(I72="",0,I72)</f>
        <v>0</v>
      </c>
      <c r="AP72" s="7">
        <f t="shared" ref="AP72" si="153">IF(J72="",0,J72)</f>
        <v>0</v>
      </c>
      <c r="AQ72" s="7">
        <f t="shared" ref="AQ72" si="154">IF(K72="",0,K72)</f>
        <v>0</v>
      </c>
      <c r="AR72" s="7">
        <f t="shared" ref="AR72" si="155">IF(L72="",0,L72)</f>
        <v>0</v>
      </c>
      <c r="AS72" s="7">
        <f t="shared" ref="AS72" si="156">IF(M72="",0,M72)</f>
        <v>0</v>
      </c>
      <c r="AT72" s="7">
        <f t="shared" ref="AT72" si="157">IF(N72="",0,N72)</f>
        <v>0</v>
      </c>
    </row>
    <row r="73" spans="1:46" ht="21.75" customHeight="1" x14ac:dyDescent="0.3">
      <c r="A73" s="61" t="s">
        <v>351</v>
      </c>
      <c r="B73" s="63"/>
      <c r="C73" s="64">
        <f>SUM(C67:C72)</f>
        <v>0</v>
      </c>
      <c r="D73" s="64">
        <f t="shared" ref="D73:N73" si="158">SUM(D67:D72)</f>
        <v>0</v>
      </c>
      <c r="E73" s="64">
        <f t="shared" si="158"/>
        <v>0</v>
      </c>
      <c r="F73" s="64">
        <f t="shared" si="158"/>
        <v>0</v>
      </c>
      <c r="G73" s="64">
        <f t="shared" si="158"/>
        <v>0</v>
      </c>
      <c r="H73" s="64">
        <f t="shared" si="158"/>
        <v>0</v>
      </c>
      <c r="I73" s="64">
        <f t="shared" si="158"/>
        <v>0</v>
      </c>
      <c r="J73" s="64">
        <f t="shared" si="158"/>
        <v>0</v>
      </c>
      <c r="K73" s="64">
        <f t="shared" si="158"/>
        <v>0</v>
      </c>
      <c r="L73" s="64">
        <f t="shared" si="158"/>
        <v>250</v>
      </c>
      <c r="M73" s="64">
        <f t="shared" si="158"/>
        <v>0</v>
      </c>
      <c r="N73" s="64">
        <f t="shared" si="158"/>
        <v>0</v>
      </c>
      <c r="O73" s="64">
        <f>SUM(O67:O72)</f>
        <v>250</v>
      </c>
    </row>
    <row r="74" spans="1:46" ht="21.75" customHeight="1" x14ac:dyDescent="0.3">
      <c r="A74" s="3"/>
      <c r="B74" s="63"/>
      <c r="C74" s="4"/>
      <c r="D74" s="4"/>
      <c r="E74" s="4"/>
      <c r="F74" s="4"/>
      <c r="G74" s="4"/>
      <c r="H74" s="4"/>
      <c r="I74" s="4"/>
      <c r="J74" s="4"/>
      <c r="K74" s="4"/>
      <c r="L74" s="4"/>
      <c r="M74" s="4"/>
      <c r="N74" s="4"/>
      <c r="O74" s="4"/>
    </row>
    <row r="75" spans="1:46" ht="21.75" customHeight="1" x14ac:dyDescent="0.3">
      <c r="A75" s="61" t="s">
        <v>272</v>
      </c>
      <c r="B75" s="63"/>
      <c r="C75" s="4"/>
      <c r="D75" s="4"/>
      <c r="E75" s="4"/>
      <c r="F75" s="4"/>
      <c r="G75" s="4"/>
      <c r="H75" s="4"/>
      <c r="I75" s="4"/>
      <c r="J75" s="4"/>
      <c r="K75" s="4"/>
      <c r="L75" s="4"/>
      <c r="M75" s="4"/>
      <c r="N75" s="4"/>
      <c r="O75" s="4"/>
    </row>
    <row r="76" spans="1:46" ht="21.75" customHeight="1" x14ac:dyDescent="0.3">
      <c r="A76" s="11">
        <v>7060</v>
      </c>
      <c r="B76" s="62" t="s">
        <v>86</v>
      </c>
      <c r="C76" s="10"/>
      <c r="D76" s="10"/>
      <c r="E76" s="10"/>
      <c r="F76" s="10"/>
      <c r="G76" s="10"/>
      <c r="H76" s="10"/>
      <c r="I76" s="10"/>
      <c r="J76" s="10"/>
      <c r="K76" s="10"/>
      <c r="L76" s="10"/>
      <c r="M76" s="10"/>
      <c r="N76" s="10"/>
      <c r="O76" s="4">
        <f t="shared" ref="O76:O81" si="159">SUM(C76:N76)</f>
        <v>0</v>
      </c>
      <c r="AA76" s="7" t="s">
        <v>190</v>
      </c>
      <c r="AB76" s="7" t="str">
        <f t="shared" ref="AB76:AB80" si="160">IF(A76="","",A76&amp;"-000000")</f>
        <v>7060-000000</v>
      </c>
      <c r="AC76" s="7">
        <v>958</v>
      </c>
      <c r="AD76" s="7" t="str">
        <f t="shared" ref="AD76:AD81" si="161">IF(LEN($O$1)=3,$O$1,IF(LEN($O$1)=2,0&amp;$O$1,IF(LEN($O$1)=1,0&amp;0&amp;$O$1,"ERROR")))</f>
        <v>043</v>
      </c>
      <c r="AG76" s="7">
        <v>110</v>
      </c>
      <c r="AH76" s="7" t="str">
        <f>Summary!$B$2</f>
        <v>USD</v>
      </c>
      <c r="AI76" s="7">
        <f t="shared" ref="AI76:AI80" si="162">IF(C76="",0,C76)</f>
        <v>0</v>
      </c>
      <c r="AJ76" s="7">
        <f t="shared" ref="AJ76:AJ80" si="163">IF(D76="",0,D76)</f>
        <v>0</v>
      </c>
      <c r="AK76" s="7">
        <f t="shared" ref="AK76:AK80" si="164">IF(E76="",0,E76)</f>
        <v>0</v>
      </c>
      <c r="AL76" s="7">
        <f t="shared" ref="AL76:AL80" si="165">IF(F76="",0,F76)</f>
        <v>0</v>
      </c>
      <c r="AM76" s="7">
        <f t="shared" ref="AM76:AM80" si="166">IF(G76="",0,G76)</f>
        <v>0</v>
      </c>
      <c r="AN76" s="7">
        <f t="shared" ref="AN76:AN80" si="167">IF(H76="",0,H76)</f>
        <v>0</v>
      </c>
      <c r="AO76" s="7">
        <f t="shared" ref="AO76:AO80" si="168">IF(I76="",0,I76)</f>
        <v>0</v>
      </c>
      <c r="AP76" s="7">
        <f t="shared" ref="AP76:AP80" si="169">IF(J76="",0,J76)</f>
        <v>0</v>
      </c>
      <c r="AQ76" s="7">
        <f t="shared" ref="AQ76:AQ80" si="170">IF(K76="",0,K76)</f>
        <v>0</v>
      </c>
      <c r="AR76" s="7">
        <f t="shared" ref="AR76:AR80" si="171">IF(L76="",0,L76)</f>
        <v>0</v>
      </c>
      <c r="AS76" s="7">
        <f t="shared" ref="AS76:AS80" si="172">IF(M76="",0,M76)</f>
        <v>0</v>
      </c>
      <c r="AT76" s="7">
        <f t="shared" ref="AT76:AT80" si="173">IF(N76="",0,N76)</f>
        <v>0</v>
      </c>
    </row>
    <row r="77" spans="1:46" ht="21.75" customHeight="1" x14ac:dyDescent="0.3">
      <c r="A77" s="11">
        <v>7062</v>
      </c>
      <c r="B77" s="62" t="s">
        <v>88</v>
      </c>
      <c r="C77" s="10"/>
      <c r="D77" s="10"/>
      <c r="E77" s="10"/>
      <c r="F77" s="10"/>
      <c r="G77" s="10"/>
      <c r="H77" s="10"/>
      <c r="I77" s="10"/>
      <c r="J77" s="10"/>
      <c r="K77" s="10"/>
      <c r="L77" s="10">
        <v>250</v>
      </c>
      <c r="M77" s="10"/>
      <c r="N77" s="10"/>
      <c r="O77" s="4">
        <f t="shared" si="159"/>
        <v>250</v>
      </c>
      <c r="AA77" s="7" t="s">
        <v>190</v>
      </c>
      <c r="AB77" s="7" t="str">
        <f t="shared" si="160"/>
        <v>7062-000000</v>
      </c>
      <c r="AC77" s="7">
        <v>958</v>
      </c>
      <c r="AD77" s="7" t="str">
        <f t="shared" si="161"/>
        <v>043</v>
      </c>
      <c r="AG77" s="7">
        <v>110</v>
      </c>
      <c r="AH77" s="7" t="str">
        <f>Summary!$B$2</f>
        <v>USD</v>
      </c>
      <c r="AI77" s="7">
        <f t="shared" si="162"/>
        <v>0</v>
      </c>
      <c r="AJ77" s="7">
        <f t="shared" si="163"/>
        <v>0</v>
      </c>
      <c r="AK77" s="7">
        <f t="shared" si="164"/>
        <v>0</v>
      </c>
      <c r="AL77" s="7">
        <f t="shared" si="165"/>
        <v>0</v>
      </c>
      <c r="AM77" s="7">
        <f t="shared" si="166"/>
        <v>0</v>
      </c>
      <c r="AN77" s="7">
        <f t="shared" si="167"/>
        <v>0</v>
      </c>
      <c r="AO77" s="7">
        <f t="shared" si="168"/>
        <v>0</v>
      </c>
      <c r="AP77" s="7">
        <f t="shared" si="169"/>
        <v>0</v>
      </c>
      <c r="AQ77" s="7">
        <f t="shared" si="170"/>
        <v>0</v>
      </c>
      <c r="AR77" s="7">
        <f t="shared" si="171"/>
        <v>250</v>
      </c>
      <c r="AS77" s="7">
        <f t="shared" si="172"/>
        <v>0</v>
      </c>
      <c r="AT77" s="7">
        <f t="shared" si="173"/>
        <v>0</v>
      </c>
    </row>
    <row r="78" spans="1:46" ht="21.75" customHeight="1" x14ac:dyDescent="0.3">
      <c r="A78" s="11">
        <v>7064</v>
      </c>
      <c r="B78" s="62" t="s">
        <v>90</v>
      </c>
      <c r="C78" s="10"/>
      <c r="D78" s="10"/>
      <c r="E78" s="10"/>
      <c r="F78" s="10"/>
      <c r="G78" s="10"/>
      <c r="H78" s="10"/>
      <c r="I78" s="10"/>
      <c r="J78" s="10"/>
      <c r="K78" s="10"/>
      <c r="L78" s="10"/>
      <c r="M78" s="10"/>
      <c r="N78" s="10"/>
      <c r="O78" s="4">
        <f t="shared" si="159"/>
        <v>0</v>
      </c>
      <c r="AA78" s="7" t="s">
        <v>190</v>
      </c>
      <c r="AB78" s="7" t="str">
        <f t="shared" si="160"/>
        <v>7064-000000</v>
      </c>
      <c r="AC78" s="7">
        <v>958</v>
      </c>
      <c r="AD78" s="7" t="str">
        <f t="shared" si="161"/>
        <v>043</v>
      </c>
      <c r="AG78" s="7">
        <v>110</v>
      </c>
      <c r="AH78" s="7" t="str">
        <f>Summary!$B$2</f>
        <v>USD</v>
      </c>
      <c r="AI78" s="7">
        <f t="shared" si="162"/>
        <v>0</v>
      </c>
      <c r="AJ78" s="7">
        <f t="shared" si="163"/>
        <v>0</v>
      </c>
      <c r="AK78" s="7">
        <f t="shared" si="164"/>
        <v>0</v>
      </c>
      <c r="AL78" s="7">
        <f t="shared" si="165"/>
        <v>0</v>
      </c>
      <c r="AM78" s="7">
        <f t="shared" si="166"/>
        <v>0</v>
      </c>
      <c r="AN78" s="7">
        <f t="shared" si="167"/>
        <v>0</v>
      </c>
      <c r="AO78" s="7">
        <f t="shared" si="168"/>
        <v>0</v>
      </c>
      <c r="AP78" s="7">
        <f t="shared" si="169"/>
        <v>0</v>
      </c>
      <c r="AQ78" s="7">
        <f t="shared" si="170"/>
        <v>0</v>
      </c>
      <c r="AR78" s="7">
        <f t="shared" si="171"/>
        <v>0</v>
      </c>
      <c r="AS78" s="7">
        <f t="shared" si="172"/>
        <v>0</v>
      </c>
      <c r="AT78" s="7">
        <f t="shared" si="173"/>
        <v>0</v>
      </c>
    </row>
    <row r="79" spans="1:46" ht="21.75" customHeight="1" x14ac:dyDescent="0.3">
      <c r="A79" s="11">
        <v>7066</v>
      </c>
      <c r="B79" s="62" t="s">
        <v>92</v>
      </c>
      <c r="C79" s="10"/>
      <c r="D79" s="10"/>
      <c r="E79" s="10"/>
      <c r="F79" s="10"/>
      <c r="G79" s="10"/>
      <c r="H79" s="10"/>
      <c r="I79" s="10"/>
      <c r="J79" s="10"/>
      <c r="K79" s="10"/>
      <c r="L79" s="10"/>
      <c r="M79" s="10"/>
      <c r="N79" s="10"/>
      <c r="O79" s="4">
        <f t="shared" si="159"/>
        <v>0</v>
      </c>
      <c r="AA79" s="7" t="s">
        <v>190</v>
      </c>
      <c r="AB79" s="7" t="str">
        <f t="shared" si="160"/>
        <v>7066-000000</v>
      </c>
      <c r="AC79" s="7">
        <v>958</v>
      </c>
      <c r="AD79" s="7" t="str">
        <f t="shared" si="161"/>
        <v>043</v>
      </c>
      <c r="AG79" s="7">
        <v>110</v>
      </c>
      <c r="AH79" s="7" t="str">
        <f>Summary!$B$2</f>
        <v>USD</v>
      </c>
      <c r="AI79" s="7">
        <f t="shared" si="162"/>
        <v>0</v>
      </c>
      <c r="AJ79" s="7">
        <f t="shared" si="163"/>
        <v>0</v>
      </c>
      <c r="AK79" s="7">
        <f t="shared" si="164"/>
        <v>0</v>
      </c>
      <c r="AL79" s="7">
        <f t="shared" si="165"/>
        <v>0</v>
      </c>
      <c r="AM79" s="7">
        <f t="shared" si="166"/>
        <v>0</v>
      </c>
      <c r="AN79" s="7">
        <f t="shared" si="167"/>
        <v>0</v>
      </c>
      <c r="AO79" s="7">
        <f t="shared" si="168"/>
        <v>0</v>
      </c>
      <c r="AP79" s="7">
        <f t="shared" si="169"/>
        <v>0</v>
      </c>
      <c r="AQ79" s="7">
        <f t="shared" si="170"/>
        <v>0</v>
      </c>
      <c r="AR79" s="7">
        <f t="shared" si="171"/>
        <v>0</v>
      </c>
      <c r="AS79" s="7">
        <f t="shared" si="172"/>
        <v>0</v>
      </c>
      <c r="AT79" s="7">
        <f t="shared" si="173"/>
        <v>0</v>
      </c>
    </row>
    <row r="80" spans="1:46" ht="21.75" customHeight="1" x14ac:dyDescent="0.3">
      <c r="A80" s="11">
        <v>7068</v>
      </c>
      <c r="B80" s="62" t="s">
        <v>94</v>
      </c>
      <c r="C80" s="10"/>
      <c r="D80" s="10"/>
      <c r="E80" s="10"/>
      <c r="F80" s="10"/>
      <c r="G80" s="10"/>
      <c r="H80" s="10"/>
      <c r="I80" s="10"/>
      <c r="J80" s="10"/>
      <c r="K80" s="10"/>
      <c r="L80" s="10"/>
      <c r="M80" s="10"/>
      <c r="N80" s="10"/>
      <c r="O80" s="4">
        <f t="shared" si="159"/>
        <v>0</v>
      </c>
      <c r="AA80" s="7" t="s">
        <v>190</v>
      </c>
      <c r="AB80" s="7" t="str">
        <f t="shared" si="160"/>
        <v>7068-000000</v>
      </c>
      <c r="AC80" s="7">
        <v>958</v>
      </c>
      <c r="AD80" s="7" t="str">
        <f t="shared" si="161"/>
        <v>043</v>
      </c>
      <c r="AG80" s="7">
        <v>110</v>
      </c>
      <c r="AH80" s="7" t="str">
        <f>Summary!$B$2</f>
        <v>USD</v>
      </c>
      <c r="AI80" s="7">
        <f t="shared" si="162"/>
        <v>0</v>
      </c>
      <c r="AJ80" s="7">
        <f t="shared" si="163"/>
        <v>0</v>
      </c>
      <c r="AK80" s="7">
        <f t="shared" si="164"/>
        <v>0</v>
      </c>
      <c r="AL80" s="7">
        <f t="shared" si="165"/>
        <v>0</v>
      </c>
      <c r="AM80" s="7">
        <f t="shared" si="166"/>
        <v>0</v>
      </c>
      <c r="AN80" s="7">
        <f t="shared" si="167"/>
        <v>0</v>
      </c>
      <c r="AO80" s="7">
        <f t="shared" si="168"/>
        <v>0</v>
      </c>
      <c r="AP80" s="7">
        <f t="shared" si="169"/>
        <v>0</v>
      </c>
      <c r="AQ80" s="7">
        <f t="shared" si="170"/>
        <v>0</v>
      </c>
      <c r="AR80" s="7">
        <f t="shared" si="171"/>
        <v>0</v>
      </c>
      <c r="AS80" s="7">
        <f t="shared" si="172"/>
        <v>0</v>
      </c>
      <c r="AT80" s="7">
        <f t="shared" si="173"/>
        <v>0</v>
      </c>
    </row>
    <row r="81" spans="1:46" ht="21.75" customHeight="1" x14ac:dyDescent="0.3">
      <c r="A81" s="11">
        <v>7072</v>
      </c>
      <c r="B81" s="62" t="s">
        <v>392</v>
      </c>
      <c r="C81" s="131"/>
      <c r="D81" s="131"/>
      <c r="E81" s="131"/>
      <c r="F81" s="131"/>
      <c r="G81" s="131"/>
      <c r="H81" s="131"/>
      <c r="I81" s="131"/>
      <c r="J81" s="131"/>
      <c r="K81" s="131"/>
      <c r="L81" s="131"/>
      <c r="M81" s="131"/>
      <c r="N81" s="131"/>
      <c r="O81" s="4">
        <f t="shared" si="159"/>
        <v>0</v>
      </c>
      <c r="AA81" s="7" t="s">
        <v>190</v>
      </c>
      <c r="AB81" s="7" t="str">
        <f t="shared" ref="AB81" si="174">IF(A81="","",A81&amp;"-000000")</f>
        <v>7072-000000</v>
      </c>
      <c r="AC81" s="7">
        <v>958</v>
      </c>
      <c r="AD81" s="7" t="str">
        <f t="shared" si="161"/>
        <v>043</v>
      </c>
      <c r="AG81" s="7">
        <v>110</v>
      </c>
      <c r="AH81" s="7" t="str">
        <f>Summary!$B$2</f>
        <v>USD</v>
      </c>
      <c r="AI81" s="7">
        <f t="shared" ref="AI81" si="175">IF(C81="",0,C81)</f>
        <v>0</v>
      </c>
      <c r="AJ81" s="7">
        <f t="shared" ref="AJ81" si="176">IF(D81="",0,D81)</f>
        <v>0</v>
      </c>
      <c r="AK81" s="7">
        <f t="shared" ref="AK81" si="177">IF(E81="",0,E81)</f>
        <v>0</v>
      </c>
      <c r="AL81" s="7">
        <f t="shared" ref="AL81" si="178">IF(F81="",0,F81)</f>
        <v>0</v>
      </c>
      <c r="AM81" s="7">
        <f t="shared" ref="AM81" si="179">IF(G81="",0,G81)</f>
        <v>0</v>
      </c>
      <c r="AN81" s="7">
        <f t="shared" ref="AN81" si="180">IF(H81="",0,H81)</f>
        <v>0</v>
      </c>
      <c r="AO81" s="7">
        <f t="shared" ref="AO81" si="181">IF(I81="",0,I81)</f>
        <v>0</v>
      </c>
      <c r="AP81" s="7">
        <f t="shared" ref="AP81" si="182">IF(J81="",0,J81)</f>
        <v>0</v>
      </c>
      <c r="AQ81" s="7">
        <f t="shared" ref="AQ81" si="183">IF(K81="",0,K81)</f>
        <v>0</v>
      </c>
      <c r="AR81" s="7">
        <f t="shared" ref="AR81" si="184">IF(L81="",0,L81)</f>
        <v>0</v>
      </c>
      <c r="AS81" s="7">
        <f t="shared" ref="AS81" si="185">IF(M81="",0,M81)</f>
        <v>0</v>
      </c>
      <c r="AT81" s="7">
        <f t="shared" ref="AT81" si="186">IF(N81="",0,N81)</f>
        <v>0</v>
      </c>
    </row>
    <row r="82" spans="1:46" ht="21.75" customHeight="1" x14ac:dyDescent="0.3">
      <c r="A82" s="61" t="s">
        <v>352</v>
      </c>
      <c r="B82" s="62"/>
      <c r="C82" s="64">
        <f>SUM(C76:C81)</f>
        <v>0</v>
      </c>
      <c r="D82" s="64">
        <f t="shared" ref="D82:N82" si="187">SUM(D76:D81)</f>
        <v>0</v>
      </c>
      <c r="E82" s="64">
        <f t="shared" si="187"/>
        <v>0</v>
      </c>
      <c r="F82" s="64">
        <f t="shared" si="187"/>
        <v>0</v>
      </c>
      <c r="G82" s="64">
        <f t="shared" si="187"/>
        <v>0</v>
      </c>
      <c r="H82" s="64">
        <f t="shared" si="187"/>
        <v>0</v>
      </c>
      <c r="I82" s="64">
        <f t="shared" si="187"/>
        <v>0</v>
      </c>
      <c r="J82" s="64">
        <f t="shared" si="187"/>
        <v>0</v>
      </c>
      <c r="K82" s="64">
        <f t="shared" si="187"/>
        <v>0</v>
      </c>
      <c r="L82" s="64">
        <f t="shared" si="187"/>
        <v>250</v>
      </c>
      <c r="M82" s="64">
        <f t="shared" si="187"/>
        <v>0</v>
      </c>
      <c r="N82" s="64">
        <f t="shared" si="187"/>
        <v>0</v>
      </c>
      <c r="O82" s="64">
        <f>SUM(O76:O81)</f>
        <v>250</v>
      </c>
    </row>
    <row r="83" spans="1:46" ht="21.75" customHeight="1" x14ac:dyDescent="0.3">
      <c r="A83" s="11"/>
      <c r="B83" s="62"/>
      <c r="C83" s="4"/>
      <c r="D83" s="4"/>
      <c r="E83" s="4"/>
      <c r="F83" s="4"/>
      <c r="G83" s="4"/>
      <c r="H83" s="4"/>
      <c r="I83" s="4"/>
      <c r="J83" s="4"/>
      <c r="K83" s="4"/>
      <c r="L83" s="4"/>
      <c r="M83" s="4"/>
      <c r="N83" s="4"/>
      <c r="O83" s="4"/>
    </row>
    <row r="84" spans="1:46" ht="21.75" customHeight="1" x14ac:dyDescent="0.3">
      <c r="A84" s="61" t="s">
        <v>318</v>
      </c>
      <c r="B84" s="63"/>
      <c r="C84" s="4"/>
      <c r="D84" s="4"/>
      <c r="E84" s="4"/>
      <c r="F84" s="4"/>
      <c r="G84" s="4"/>
      <c r="H84" s="4"/>
      <c r="I84" s="4"/>
      <c r="J84" s="4"/>
      <c r="K84" s="4"/>
      <c r="L84" s="4"/>
      <c r="M84" s="4"/>
      <c r="N84" s="4"/>
      <c r="O84" s="4"/>
    </row>
    <row r="85" spans="1:46" ht="21.75" customHeight="1" x14ac:dyDescent="0.3">
      <c r="A85" s="11">
        <v>7060</v>
      </c>
      <c r="B85" s="62" t="s">
        <v>86</v>
      </c>
      <c r="C85" s="10"/>
      <c r="D85" s="10"/>
      <c r="E85" s="10"/>
      <c r="F85" s="10"/>
      <c r="G85" s="10"/>
      <c r="H85" s="10"/>
      <c r="I85" s="10"/>
      <c r="J85" s="10"/>
      <c r="K85" s="10"/>
      <c r="L85" s="10"/>
      <c r="M85" s="10"/>
      <c r="N85" s="10"/>
      <c r="O85" s="4">
        <f t="shared" ref="O85:O90" si="188">SUM(C85:N85)</f>
        <v>0</v>
      </c>
      <c r="AA85" s="7" t="s">
        <v>190</v>
      </c>
      <c r="AB85" s="7" t="str">
        <f t="shared" ref="AB85:AB89" si="189">IF(A85="","",A85&amp;"-000000")</f>
        <v>7060-000000</v>
      </c>
      <c r="AC85" s="7">
        <v>959</v>
      </c>
      <c r="AD85" s="7" t="str">
        <f t="shared" ref="AD85:AD90" si="190">IF(LEN($O$1)=3,$O$1,IF(LEN($O$1)=2,0&amp;$O$1,IF(LEN($O$1)=1,0&amp;0&amp;$O$1,"ERROR")))</f>
        <v>043</v>
      </c>
      <c r="AG85" s="7">
        <v>110</v>
      </c>
      <c r="AH85" s="7" t="str">
        <f>Summary!$B$2</f>
        <v>USD</v>
      </c>
      <c r="AI85" s="7">
        <f t="shared" ref="AI85:AI89" si="191">IF(C85="",0,C85)</f>
        <v>0</v>
      </c>
      <c r="AJ85" s="7">
        <f t="shared" ref="AJ85:AJ89" si="192">IF(D85="",0,D85)</f>
        <v>0</v>
      </c>
      <c r="AK85" s="7">
        <f t="shared" ref="AK85:AK89" si="193">IF(E85="",0,E85)</f>
        <v>0</v>
      </c>
      <c r="AL85" s="7">
        <f t="shared" ref="AL85:AL89" si="194">IF(F85="",0,F85)</f>
        <v>0</v>
      </c>
      <c r="AM85" s="7">
        <f t="shared" ref="AM85:AM89" si="195">IF(G85="",0,G85)</f>
        <v>0</v>
      </c>
      <c r="AN85" s="7">
        <f t="shared" ref="AN85:AN89" si="196">IF(H85="",0,H85)</f>
        <v>0</v>
      </c>
      <c r="AO85" s="7">
        <f t="shared" ref="AO85:AO89" si="197">IF(I85="",0,I85)</f>
        <v>0</v>
      </c>
      <c r="AP85" s="7">
        <f t="shared" ref="AP85:AP89" si="198">IF(J85="",0,J85)</f>
        <v>0</v>
      </c>
      <c r="AQ85" s="7">
        <f t="shared" ref="AQ85:AQ89" si="199">IF(K85="",0,K85)</f>
        <v>0</v>
      </c>
      <c r="AR85" s="7">
        <f t="shared" ref="AR85:AR89" si="200">IF(L85="",0,L85)</f>
        <v>0</v>
      </c>
      <c r="AS85" s="7">
        <f t="shared" ref="AS85:AS89" si="201">IF(M85="",0,M85)</f>
        <v>0</v>
      </c>
      <c r="AT85" s="7">
        <f t="shared" ref="AT85:AT89" si="202">IF(N85="",0,N85)</f>
        <v>0</v>
      </c>
    </row>
    <row r="86" spans="1:46" ht="21.75" customHeight="1" x14ac:dyDescent="0.3">
      <c r="A86" s="11">
        <v>7062</v>
      </c>
      <c r="B86" s="62" t="s">
        <v>88</v>
      </c>
      <c r="C86" s="10"/>
      <c r="D86" s="10"/>
      <c r="E86" s="10"/>
      <c r="F86" s="10"/>
      <c r="G86" s="10"/>
      <c r="H86" s="10"/>
      <c r="I86" s="10"/>
      <c r="J86" s="10"/>
      <c r="K86" s="10"/>
      <c r="L86" s="10"/>
      <c r="M86" s="10"/>
      <c r="N86" s="10"/>
      <c r="O86" s="4">
        <f t="shared" si="188"/>
        <v>0</v>
      </c>
      <c r="AA86" s="7" t="s">
        <v>190</v>
      </c>
      <c r="AB86" s="7" t="str">
        <f t="shared" si="189"/>
        <v>7062-000000</v>
      </c>
      <c r="AC86" s="7">
        <v>959</v>
      </c>
      <c r="AD86" s="7" t="str">
        <f t="shared" si="190"/>
        <v>043</v>
      </c>
      <c r="AG86" s="7">
        <v>110</v>
      </c>
      <c r="AH86" s="7" t="str">
        <f>Summary!$B$2</f>
        <v>USD</v>
      </c>
      <c r="AI86" s="7">
        <f t="shared" si="191"/>
        <v>0</v>
      </c>
      <c r="AJ86" s="7">
        <f t="shared" si="192"/>
        <v>0</v>
      </c>
      <c r="AK86" s="7">
        <f t="shared" si="193"/>
        <v>0</v>
      </c>
      <c r="AL86" s="7">
        <f t="shared" si="194"/>
        <v>0</v>
      </c>
      <c r="AM86" s="7">
        <f t="shared" si="195"/>
        <v>0</v>
      </c>
      <c r="AN86" s="7">
        <f t="shared" si="196"/>
        <v>0</v>
      </c>
      <c r="AO86" s="7">
        <f t="shared" si="197"/>
        <v>0</v>
      </c>
      <c r="AP86" s="7">
        <f t="shared" si="198"/>
        <v>0</v>
      </c>
      <c r="AQ86" s="7">
        <f t="shared" si="199"/>
        <v>0</v>
      </c>
      <c r="AR86" s="7">
        <f t="shared" si="200"/>
        <v>0</v>
      </c>
      <c r="AS86" s="7">
        <f t="shared" si="201"/>
        <v>0</v>
      </c>
      <c r="AT86" s="7">
        <f t="shared" si="202"/>
        <v>0</v>
      </c>
    </row>
    <row r="87" spans="1:46" ht="21.75" customHeight="1" x14ac:dyDescent="0.3">
      <c r="A87" s="11">
        <v>7064</v>
      </c>
      <c r="B87" s="62" t="s">
        <v>90</v>
      </c>
      <c r="C87" s="10"/>
      <c r="D87" s="10"/>
      <c r="E87" s="10"/>
      <c r="F87" s="10"/>
      <c r="G87" s="10"/>
      <c r="H87" s="10"/>
      <c r="I87" s="10"/>
      <c r="J87" s="10"/>
      <c r="K87" s="10"/>
      <c r="L87" s="10"/>
      <c r="M87" s="10"/>
      <c r="N87" s="10"/>
      <c r="O87" s="4">
        <f t="shared" si="188"/>
        <v>0</v>
      </c>
      <c r="AA87" s="7" t="s">
        <v>190</v>
      </c>
      <c r="AB87" s="7" t="str">
        <f t="shared" si="189"/>
        <v>7064-000000</v>
      </c>
      <c r="AC87" s="7">
        <v>959</v>
      </c>
      <c r="AD87" s="7" t="str">
        <f t="shared" si="190"/>
        <v>043</v>
      </c>
      <c r="AG87" s="7">
        <v>110</v>
      </c>
      <c r="AH87" s="7" t="str">
        <f>Summary!$B$2</f>
        <v>USD</v>
      </c>
      <c r="AI87" s="7">
        <f t="shared" si="191"/>
        <v>0</v>
      </c>
      <c r="AJ87" s="7">
        <f t="shared" si="192"/>
        <v>0</v>
      </c>
      <c r="AK87" s="7">
        <f t="shared" si="193"/>
        <v>0</v>
      </c>
      <c r="AL87" s="7">
        <f t="shared" si="194"/>
        <v>0</v>
      </c>
      <c r="AM87" s="7">
        <f t="shared" si="195"/>
        <v>0</v>
      </c>
      <c r="AN87" s="7">
        <f t="shared" si="196"/>
        <v>0</v>
      </c>
      <c r="AO87" s="7">
        <f t="shared" si="197"/>
        <v>0</v>
      </c>
      <c r="AP87" s="7">
        <f t="shared" si="198"/>
        <v>0</v>
      </c>
      <c r="AQ87" s="7">
        <f t="shared" si="199"/>
        <v>0</v>
      </c>
      <c r="AR87" s="7">
        <f t="shared" si="200"/>
        <v>0</v>
      </c>
      <c r="AS87" s="7">
        <f t="shared" si="201"/>
        <v>0</v>
      </c>
      <c r="AT87" s="7">
        <f t="shared" si="202"/>
        <v>0</v>
      </c>
    </row>
    <row r="88" spans="1:46" ht="21.75" customHeight="1" x14ac:dyDescent="0.3">
      <c r="A88" s="11">
        <v>7066</v>
      </c>
      <c r="B88" s="62" t="s">
        <v>92</v>
      </c>
      <c r="C88" s="10"/>
      <c r="D88" s="10"/>
      <c r="E88" s="10"/>
      <c r="F88" s="10"/>
      <c r="G88" s="10"/>
      <c r="H88" s="10"/>
      <c r="I88" s="10"/>
      <c r="J88" s="10"/>
      <c r="K88" s="10"/>
      <c r="L88" s="10"/>
      <c r="M88" s="10"/>
      <c r="N88" s="10"/>
      <c r="O88" s="4">
        <f t="shared" si="188"/>
        <v>0</v>
      </c>
      <c r="AA88" s="7" t="s">
        <v>190</v>
      </c>
      <c r="AB88" s="7" t="str">
        <f t="shared" si="189"/>
        <v>7066-000000</v>
      </c>
      <c r="AC88" s="7">
        <v>959</v>
      </c>
      <c r="AD88" s="7" t="str">
        <f t="shared" si="190"/>
        <v>043</v>
      </c>
      <c r="AG88" s="7">
        <v>110</v>
      </c>
      <c r="AH88" s="7" t="str">
        <f>Summary!$B$2</f>
        <v>USD</v>
      </c>
      <c r="AI88" s="7">
        <f t="shared" si="191"/>
        <v>0</v>
      </c>
      <c r="AJ88" s="7">
        <f t="shared" si="192"/>
        <v>0</v>
      </c>
      <c r="AK88" s="7">
        <f t="shared" si="193"/>
        <v>0</v>
      </c>
      <c r="AL88" s="7">
        <f t="shared" si="194"/>
        <v>0</v>
      </c>
      <c r="AM88" s="7">
        <f t="shared" si="195"/>
        <v>0</v>
      </c>
      <c r="AN88" s="7">
        <f t="shared" si="196"/>
        <v>0</v>
      </c>
      <c r="AO88" s="7">
        <f t="shared" si="197"/>
        <v>0</v>
      </c>
      <c r="AP88" s="7">
        <f t="shared" si="198"/>
        <v>0</v>
      </c>
      <c r="AQ88" s="7">
        <f t="shared" si="199"/>
        <v>0</v>
      </c>
      <c r="AR88" s="7">
        <f t="shared" si="200"/>
        <v>0</v>
      </c>
      <c r="AS88" s="7">
        <f t="shared" si="201"/>
        <v>0</v>
      </c>
      <c r="AT88" s="7">
        <f t="shared" si="202"/>
        <v>0</v>
      </c>
    </row>
    <row r="89" spans="1:46" ht="21.75" customHeight="1" x14ac:dyDescent="0.3">
      <c r="A89" s="11">
        <v>7068</v>
      </c>
      <c r="B89" s="62" t="s">
        <v>94</v>
      </c>
      <c r="C89" s="10"/>
      <c r="D89" s="10"/>
      <c r="E89" s="10"/>
      <c r="F89" s="10"/>
      <c r="G89" s="10"/>
      <c r="H89" s="10"/>
      <c r="I89" s="10"/>
      <c r="J89" s="10"/>
      <c r="K89" s="10"/>
      <c r="L89" s="10"/>
      <c r="M89" s="10"/>
      <c r="N89" s="10"/>
      <c r="O89" s="4">
        <f t="shared" si="188"/>
        <v>0</v>
      </c>
      <c r="AA89" s="7" t="s">
        <v>190</v>
      </c>
      <c r="AB89" s="7" t="str">
        <f t="shared" si="189"/>
        <v>7068-000000</v>
      </c>
      <c r="AC89" s="7">
        <v>959</v>
      </c>
      <c r="AD89" s="7" t="str">
        <f t="shared" si="190"/>
        <v>043</v>
      </c>
      <c r="AG89" s="7">
        <v>110</v>
      </c>
      <c r="AH89" s="7" t="str">
        <f>Summary!$B$2</f>
        <v>USD</v>
      </c>
      <c r="AI89" s="7">
        <f t="shared" si="191"/>
        <v>0</v>
      </c>
      <c r="AJ89" s="7">
        <f t="shared" si="192"/>
        <v>0</v>
      </c>
      <c r="AK89" s="7">
        <f t="shared" si="193"/>
        <v>0</v>
      </c>
      <c r="AL89" s="7">
        <f t="shared" si="194"/>
        <v>0</v>
      </c>
      <c r="AM89" s="7">
        <f t="shared" si="195"/>
        <v>0</v>
      </c>
      <c r="AN89" s="7">
        <f t="shared" si="196"/>
        <v>0</v>
      </c>
      <c r="AO89" s="7">
        <f t="shared" si="197"/>
        <v>0</v>
      </c>
      <c r="AP89" s="7">
        <f t="shared" si="198"/>
        <v>0</v>
      </c>
      <c r="AQ89" s="7">
        <f t="shared" si="199"/>
        <v>0</v>
      </c>
      <c r="AR89" s="7">
        <f t="shared" si="200"/>
        <v>0</v>
      </c>
      <c r="AS89" s="7">
        <f t="shared" si="201"/>
        <v>0</v>
      </c>
      <c r="AT89" s="7">
        <f t="shared" si="202"/>
        <v>0</v>
      </c>
    </row>
    <row r="90" spans="1:46" ht="21.75" customHeight="1" x14ac:dyDescent="0.3">
      <c r="A90" s="11">
        <v>7072</v>
      </c>
      <c r="B90" s="62" t="s">
        <v>392</v>
      </c>
      <c r="C90" s="131"/>
      <c r="D90" s="131"/>
      <c r="E90" s="131"/>
      <c r="F90" s="131"/>
      <c r="G90" s="131"/>
      <c r="H90" s="131"/>
      <c r="I90" s="131"/>
      <c r="J90" s="131"/>
      <c r="K90" s="131"/>
      <c r="L90" s="131"/>
      <c r="M90" s="131"/>
      <c r="N90" s="131"/>
      <c r="O90" s="4">
        <f t="shared" si="188"/>
        <v>0</v>
      </c>
      <c r="AA90" s="7" t="s">
        <v>190</v>
      </c>
      <c r="AB90" s="7" t="str">
        <f t="shared" ref="AB90" si="203">IF(A90="","",A90&amp;"-000000")</f>
        <v>7072-000000</v>
      </c>
      <c r="AC90" s="7">
        <v>959</v>
      </c>
      <c r="AD90" s="7" t="str">
        <f t="shared" si="190"/>
        <v>043</v>
      </c>
      <c r="AG90" s="7">
        <v>110</v>
      </c>
      <c r="AH90" s="7" t="str">
        <f>Summary!$B$2</f>
        <v>USD</v>
      </c>
      <c r="AI90" s="7">
        <f t="shared" ref="AI90" si="204">IF(C90="",0,C90)</f>
        <v>0</v>
      </c>
      <c r="AJ90" s="7">
        <f t="shared" ref="AJ90" si="205">IF(D90="",0,D90)</f>
        <v>0</v>
      </c>
      <c r="AK90" s="7">
        <f t="shared" ref="AK90" si="206">IF(E90="",0,E90)</f>
        <v>0</v>
      </c>
      <c r="AL90" s="7">
        <f t="shared" ref="AL90" si="207">IF(F90="",0,F90)</f>
        <v>0</v>
      </c>
      <c r="AM90" s="7">
        <f t="shared" ref="AM90" si="208">IF(G90="",0,G90)</f>
        <v>0</v>
      </c>
      <c r="AN90" s="7">
        <f t="shared" ref="AN90" si="209">IF(H90="",0,H90)</f>
        <v>0</v>
      </c>
      <c r="AO90" s="7">
        <f t="shared" ref="AO90" si="210">IF(I90="",0,I90)</f>
        <v>0</v>
      </c>
      <c r="AP90" s="7">
        <f t="shared" ref="AP90" si="211">IF(J90="",0,J90)</f>
        <v>0</v>
      </c>
      <c r="AQ90" s="7">
        <f t="shared" ref="AQ90" si="212">IF(K90="",0,K90)</f>
        <v>0</v>
      </c>
      <c r="AR90" s="7">
        <f t="shared" ref="AR90" si="213">IF(L90="",0,L90)</f>
        <v>0</v>
      </c>
      <c r="AS90" s="7">
        <f t="shared" ref="AS90" si="214">IF(M90="",0,M90)</f>
        <v>0</v>
      </c>
      <c r="AT90" s="7">
        <f t="shared" ref="AT90" si="215">IF(N90="",0,N90)</f>
        <v>0</v>
      </c>
    </row>
    <row r="91" spans="1:46" ht="21.75" customHeight="1" x14ac:dyDescent="0.3">
      <c r="A91" s="61" t="s">
        <v>358</v>
      </c>
      <c r="B91" s="62"/>
      <c r="C91" s="64">
        <f>SUM(C85:C90)</f>
        <v>0</v>
      </c>
      <c r="D91" s="64">
        <f t="shared" ref="D91:N91" si="216">SUM(D85:D90)</f>
        <v>0</v>
      </c>
      <c r="E91" s="64">
        <f t="shared" si="216"/>
        <v>0</v>
      </c>
      <c r="F91" s="64">
        <f t="shared" si="216"/>
        <v>0</v>
      </c>
      <c r="G91" s="64">
        <f t="shared" si="216"/>
        <v>0</v>
      </c>
      <c r="H91" s="64">
        <f t="shared" si="216"/>
        <v>0</v>
      </c>
      <c r="I91" s="64">
        <f t="shared" si="216"/>
        <v>0</v>
      </c>
      <c r="J91" s="64">
        <f t="shared" si="216"/>
        <v>0</v>
      </c>
      <c r="K91" s="64">
        <f t="shared" si="216"/>
        <v>0</v>
      </c>
      <c r="L91" s="64">
        <f t="shared" si="216"/>
        <v>0</v>
      </c>
      <c r="M91" s="64">
        <f t="shared" si="216"/>
        <v>0</v>
      </c>
      <c r="N91" s="64">
        <f t="shared" si="216"/>
        <v>0</v>
      </c>
      <c r="O91" s="64">
        <f>SUM(O85:O90)</f>
        <v>0</v>
      </c>
    </row>
    <row r="92" spans="1:46" ht="21.75" customHeight="1" x14ac:dyDescent="0.3">
      <c r="A92" s="11"/>
      <c r="B92" s="62"/>
      <c r="C92" s="4"/>
      <c r="D92" s="4"/>
      <c r="E92" s="4"/>
      <c r="F92" s="4"/>
      <c r="G92" s="4"/>
      <c r="H92" s="4"/>
      <c r="I92" s="4"/>
      <c r="J92" s="4"/>
      <c r="K92" s="4"/>
      <c r="L92" s="4"/>
      <c r="M92" s="4"/>
      <c r="N92" s="4"/>
      <c r="O92" s="4"/>
    </row>
    <row r="93" spans="1:46" ht="21.75" customHeight="1" x14ac:dyDescent="0.3">
      <c r="A93" s="61" t="s">
        <v>322</v>
      </c>
      <c r="B93" s="63"/>
      <c r="C93" s="4"/>
      <c r="D93" s="4"/>
      <c r="E93" s="4"/>
      <c r="F93" s="4"/>
      <c r="G93" s="4"/>
      <c r="H93" s="4"/>
      <c r="I93" s="4"/>
      <c r="J93" s="4"/>
      <c r="K93" s="4"/>
      <c r="L93" s="4"/>
      <c r="M93" s="4"/>
      <c r="N93" s="4"/>
      <c r="O93" s="4"/>
    </row>
    <row r="94" spans="1:46" ht="21.75" customHeight="1" x14ac:dyDescent="0.3">
      <c r="A94" s="11">
        <v>7060</v>
      </c>
      <c r="B94" s="62" t="s">
        <v>86</v>
      </c>
      <c r="C94" s="10"/>
      <c r="D94" s="10"/>
      <c r="E94" s="10"/>
      <c r="F94" s="10"/>
      <c r="G94" s="10"/>
      <c r="H94" s="10"/>
      <c r="I94" s="10"/>
      <c r="J94" s="10"/>
      <c r="K94" s="10"/>
      <c r="L94" s="10"/>
      <c r="M94" s="10"/>
      <c r="N94" s="10"/>
      <c r="O94" s="4">
        <f t="shared" ref="O94:O99" si="217">SUM(C94:N94)</f>
        <v>0</v>
      </c>
      <c r="AA94" s="7" t="s">
        <v>190</v>
      </c>
      <c r="AB94" s="7" t="str">
        <f t="shared" ref="AB94:AB99" si="218">IF(A94="","",A94&amp;"-000000")</f>
        <v>7060-000000</v>
      </c>
      <c r="AC94" s="7">
        <v>960</v>
      </c>
      <c r="AD94" s="7" t="str">
        <f t="shared" ref="AD94:AD99" si="219">IF(LEN($O$1)=3,$O$1,IF(LEN($O$1)=2,0&amp;$O$1,IF(LEN($O$1)=1,0&amp;0&amp;$O$1,"ERROR")))</f>
        <v>043</v>
      </c>
      <c r="AG94" s="7">
        <v>110</v>
      </c>
      <c r="AH94" s="7" t="str">
        <f>Summary!$B$2</f>
        <v>USD</v>
      </c>
      <c r="AI94" s="7">
        <f t="shared" ref="AI94:AI99" si="220">IF(C94="",0,C94)</f>
        <v>0</v>
      </c>
      <c r="AJ94" s="7">
        <f t="shared" ref="AJ94:AJ99" si="221">IF(D94="",0,D94)</f>
        <v>0</v>
      </c>
      <c r="AK94" s="7">
        <f t="shared" ref="AK94:AK99" si="222">IF(E94="",0,E94)</f>
        <v>0</v>
      </c>
      <c r="AL94" s="7">
        <f t="shared" ref="AL94:AL99" si="223">IF(F94="",0,F94)</f>
        <v>0</v>
      </c>
      <c r="AM94" s="7">
        <f t="shared" ref="AM94:AM99" si="224">IF(G94="",0,G94)</f>
        <v>0</v>
      </c>
      <c r="AN94" s="7">
        <f t="shared" ref="AN94:AN99" si="225">IF(H94="",0,H94)</f>
        <v>0</v>
      </c>
      <c r="AO94" s="7">
        <f t="shared" ref="AO94:AO99" si="226">IF(I94="",0,I94)</f>
        <v>0</v>
      </c>
      <c r="AP94" s="7">
        <f t="shared" ref="AP94:AP99" si="227">IF(J94="",0,J94)</f>
        <v>0</v>
      </c>
      <c r="AQ94" s="7">
        <f t="shared" ref="AQ94:AQ99" si="228">IF(K94="",0,K94)</f>
        <v>0</v>
      </c>
      <c r="AR94" s="7">
        <f t="shared" ref="AR94:AR99" si="229">IF(L94="",0,L94)</f>
        <v>0</v>
      </c>
      <c r="AS94" s="7">
        <f t="shared" ref="AS94:AS99" si="230">IF(M94="",0,M94)</f>
        <v>0</v>
      </c>
      <c r="AT94" s="7">
        <f t="shared" ref="AT94:AT99" si="231">IF(N94="",0,N94)</f>
        <v>0</v>
      </c>
    </row>
    <row r="95" spans="1:46" ht="21.75" customHeight="1" x14ac:dyDescent="0.3">
      <c r="A95" s="11">
        <v>7062</v>
      </c>
      <c r="B95" s="62" t="s">
        <v>88</v>
      </c>
      <c r="C95" s="10"/>
      <c r="D95" s="10"/>
      <c r="E95" s="10"/>
      <c r="F95" s="10"/>
      <c r="G95" s="10"/>
      <c r="H95" s="10"/>
      <c r="I95" s="10"/>
      <c r="J95" s="10"/>
      <c r="K95" s="10"/>
      <c r="L95" s="10"/>
      <c r="M95" s="10"/>
      <c r="N95" s="10"/>
      <c r="O95" s="4">
        <f t="shared" si="217"/>
        <v>0</v>
      </c>
      <c r="AA95" s="7" t="s">
        <v>190</v>
      </c>
      <c r="AB95" s="7" t="str">
        <f t="shared" si="218"/>
        <v>7062-000000</v>
      </c>
      <c r="AC95" s="7">
        <v>960</v>
      </c>
      <c r="AD95" s="7" t="str">
        <f t="shared" si="219"/>
        <v>043</v>
      </c>
      <c r="AG95" s="7">
        <v>110</v>
      </c>
      <c r="AH95" s="7" t="str">
        <f>Summary!$B$2</f>
        <v>USD</v>
      </c>
      <c r="AI95" s="7">
        <f t="shared" si="220"/>
        <v>0</v>
      </c>
      <c r="AJ95" s="7">
        <f t="shared" si="221"/>
        <v>0</v>
      </c>
      <c r="AK95" s="7">
        <f t="shared" si="222"/>
        <v>0</v>
      </c>
      <c r="AL95" s="7">
        <f t="shared" si="223"/>
        <v>0</v>
      </c>
      <c r="AM95" s="7">
        <f t="shared" si="224"/>
        <v>0</v>
      </c>
      <c r="AN95" s="7">
        <f t="shared" si="225"/>
        <v>0</v>
      </c>
      <c r="AO95" s="7">
        <f t="shared" si="226"/>
        <v>0</v>
      </c>
      <c r="AP95" s="7">
        <f t="shared" si="227"/>
        <v>0</v>
      </c>
      <c r="AQ95" s="7">
        <f t="shared" si="228"/>
        <v>0</v>
      </c>
      <c r="AR95" s="7">
        <f t="shared" si="229"/>
        <v>0</v>
      </c>
      <c r="AS95" s="7">
        <f t="shared" si="230"/>
        <v>0</v>
      </c>
      <c r="AT95" s="7">
        <f t="shared" si="231"/>
        <v>0</v>
      </c>
    </row>
    <row r="96" spans="1:46" ht="21.75" customHeight="1" x14ac:dyDescent="0.3">
      <c r="A96" s="11">
        <v>7064</v>
      </c>
      <c r="B96" s="62" t="s">
        <v>90</v>
      </c>
      <c r="C96" s="10"/>
      <c r="D96" s="10"/>
      <c r="E96" s="10"/>
      <c r="F96" s="10"/>
      <c r="G96" s="10"/>
      <c r="H96" s="10"/>
      <c r="I96" s="10"/>
      <c r="J96" s="10"/>
      <c r="K96" s="10"/>
      <c r="L96" s="10"/>
      <c r="M96" s="10"/>
      <c r="N96" s="10"/>
      <c r="O96" s="4">
        <f t="shared" si="217"/>
        <v>0</v>
      </c>
      <c r="AA96" s="7" t="s">
        <v>190</v>
      </c>
      <c r="AB96" s="7" t="str">
        <f t="shared" si="218"/>
        <v>7064-000000</v>
      </c>
      <c r="AC96" s="7">
        <v>960</v>
      </c>
      <c r="AD96" s="7" t="str">
        <f t="shared" si="219"/>
        <v>043</v>
      </c>
      <c r="AG96" s="7">
        <v>110</v>
      </c>
      <c r="AH96" s="7" t="str">
        <f>Summary!$B$2</f>
        <v>USD</v>
      </c>
      <c r="AI96" s="7">
        <f t="shared" si="220"/>
        <v>0</v>
      </c>
      <c r="AJ96" s="7">
        <f t="shared" si="221"/>
        <v>0</v>
      </c>
      <c r="AK96" s="7">
        <f t="shared" si="222"/>
        <v>0</v>
      </c>
      <c r="AL96" s="7">
        <f t="shared" si="223"/>
        <v>0</v>
      </c>
      <c r="AM96" s="7">
        <f t="shared" si="224"/>
        <v>0</v>
      </c>
      <c r="AN96" s="7">
        <f t="shared" si="225"/>
        <v>0</v>
      </c>
      <c r="AO96" s="7">
        <f t="shared" si="226"/>
        <v>0</v>
      </c>
      <c r="AP96" s="7">
        <f t="shared" si="227"/>
        <v>0</v>
      </c>
      <c r="AQ96" s="7">
        <f t="shared" si="228"/>
        <v>0</v>
      </c>
      <c r="AR96" s="7">
        <f t="shared" si="229"/>
        <v>0</v>
      </c>
      <c r="AS96" s="7">
        <f t="shared" si="230"/>
        <v>0</v>
      </c>
      <c r="AT96" s="7">
        <f t="shared" si="231"/>
        <v>0</v>
      </c>
    </row>
    <row r="97" spans="1:46" ht="21.75" customHeight="1" x14ac:dyDescent="0.3">
      <c r="A97" s="11">
        <v>7066</v>
      </c>
      <c r="B97" s="62" t="s">
        <v>92</v>
      </c>
      <c r="C97" s="10"/>
      <c r="D97" s="10"/>
      <c r="E97" s="10"/>
      <c r="F97" s="10"/>
      <c r="G97" s="10"/>
      <c r="H97" s="10"/>
      <c r="I97" s="10"/>
      <c r="J97" s="10"/>
      <c r="K97" s="10"/>
      <c r="L97" s="10"/>
      <c r="M97" s="10"/>
      <c r="N97" s="10"/>
      <c r="O97" s="4">
        <f t="shared" si="217"/>
        <v>0</v>
      </c>
      <c r="AA97" s="7" t="s">
        <v>190</v>
      </c>
      <c r="AB97" s="7" t="str">
        <f t="shared" si="218"/>
        <v>7066-000000</v>
      </c>
      <c r="AC97" s="7">
        <v>960</v>
      </c>
      <c r="AD97" s="7" t="str">
        <f t="shared" si="219"/>
        <v>043</v>
      </c>
      <c r="AG97" s="7">
        <v>110</v>
      </c>
      <c r="AH97" s="7" t="str">
        <f>Summary!$B$2</f>
        <v>USD</v>
      </c>
      <c r="AI97" s="7">
        <f t="shared" si="220"/>
        <v>0</v>
      </c>
      <c r="AJ97" s="7">
        <f t="shared" si="221"/>
        <v>0</v>
      </c>
      <c r="AK97" s="7">
        <f t="shared" si="222"/>
        <v>0</v>
      </c>
      <c r="AL97" s="7">
        <f t="shared" si="223"/>
        <v>0</v>
      </c>
      <c r="AM97" s="7">
        <f t="shared" si="224"/>
        <v>0</v>
      </c>
      <c r="AN97" s="7">
        <f t="shared" si="225"/>
        <v>0</v>
      </c>
      <c r="AO97" s="7">
        <f t="shared" si="226"/>
        <v>0</v>
      </c>
      <c r="AP97" s="7">
        <f t="shared" si="227"/>
        <v>0</v>
      </c>
      <c r="AQ97" s="7">
        <f t="shared" si="228"/>
        <v>0</v>
      </c>
      <c r="AR97" s="7">
        <f t="shared" si="229"/>
        <v>0</v>
      </c>
      <c r="AS97" s="7">
        <f t="shared" si="230"/>
        <v>0</v>
      </c>
      <c r="AT97" s="7">
        <f t="shared" si="231"/>
        <v>0</v>
      </c>
    </row>
    <row r="98" spans="1:46" ht="21.75" customHeight="1" x14ac:dyDescent="0.3">
      <c r="A98" s="11">
        <v>7068</v>
      </c>
      <c r="B98" s="62" t="s">
        <v>94</v>
      </c>
      <c r="C98" s="10"/>
      <c r="D98" s="10"/>
      <c r="E98" s="10"/>
      <c r="F98" s="10"/>
      <c r="G98" s="10"/>
      <c r="H98" s="10"/>
      <c r="I98" s="10"/>
      <c r="J98" s="10"/>
      <c r="K98" s="10"/>
      <c r="L98" s="10"/>
      <c r="M98" s="10"/>
      <c r="N98" s="10"/>
      <c r="O98" s="4">
        <f t="shared" si="217"/>
        <v>0</v>
      </c>
      <c r="AA98" s="7" t="s">
        <v>190</v>
      </c>
      <c r="AB98" s="7" t="str">
        <f t="shared" si="218"/>
        <v>7068-000000</v>
      </c>
      <c r="AC98" s="7">
        <v>960</v>
      </c>
      <c r="AD98" s="7" t="str">
        <f t="shared" si="219"/>
        <v>043</v>
      </c>
      <c r="AG98" s="7">
        <v>110</v>
      </c>
      <c r="AH98" s="7" t="str">
        <f>Summary!$B$2</f>
        <v>USD</v>
      </c>
      <c r="AI98" s="7">
        <f t="shared" si="220"/>
        <v>0</v>
      </c>
      <c r="AJ98" s="7">
        <f t="shared" si="221"/>
        <v>0</v>
      </c>
      <c r="AK98" s="7">
        <f t="shared" si="222"/>
        <v>0</v>
      </c>
      <c r="AL98" s="7">
        <f t="shared" si="223"/>
        <v>0</v>
      </c>
      <c r="AM98" s="7">
        <f t="shared" si="224"/>
        <v>0</v>
      </c>
      <c r="AN98" s="7">
        <f t="shared" si="225"/>
        <v>0</v>
      </c>
      <c r="AO98" s="7">
        <f t="shared" si="226"/>
        <v>0</v>
      </c>
      <c r="AP98" s="7">
        <f t="shared" si="227"/>
        <v>0</v>
      </c>
      <c r="AQ98" s="7">
        <f t="shared" si="228"/>
        <v>0</v>
      </c>
      <c r="AR98" s="7">
        <f t="shared" si="229"/>
        <v>0</v>
      </c>
      <c r="AS98" s="7">
        <f t="shared" si="230"/>
        <v>0</v>
      </c>
      <c r="AT98" s="7">
        <f t="shared" si="231"/>
        <v>0</v>
      </c>
    </row>
    <row r="99" spans="1:46" ht="21.75" customHeight="1" x14ac:dyDescent="0.3">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217"/>
        <v>0</v>
      </c>
      <c r="AA99" s="7" t="s">
        <v>190</v>
      </c>
      <c r="AB99" s="7" t="str">
        <f t="shared" si="218"/>
        <v>7072-000000</v>
      </c>
      <c r="AC99" s="7">
        <v>960</v>
      </c>
      <c r="AD99" s="7" t="str">
        <f t="shared" si="219"/>
        <v>043</v>
      </c>
      <c r="AG99" s="7">
        <v>110</v>
      </c>
      <c r="AH99" s="7" t="str">
        <f>Summary!$B$2</f>
        <v>USD</v>
      </c>
      <c r="AI99" s="7">
        <f t="shared" si="220"/>
        <v>0</v>
      </c>
      <c r="AJ99" s="7">
        <f t="shared" si="221"/>
        <v>0</v>
      </c>
      <c r="AK99" s="7">
        <f t="shared" si="222"/>
        <v>0</v>
      </c>
      <c r="AL99" s="7">
        <f t="shared" si="223"/>
        <v>0</v>
      </c>
      <c r="AM99" s="7">
        <f t="shared" si="224"/>
        <v>0</v>
      </c>
      <c r="AN99" s="7">
        <f t="shared" si="225"/>
        <v>0</v>
      </c>
      <c r="AO99" s="7">
        <f t="shared" si="226"/>
        <v>0</v>
      </c>
      <c r="AP99" s="7">
        <f t="shared" si="227"/>
        <v>0</v>
      </c>
      <c r="AQ99" s="7">
        <f t="shared" si="228"/>
        <v>0</v>
      </c>
      <c r="AR99" s="7">
        <f t="shared" si="229"/>
        <v>0</v>
      </c>
      <c r="AS99" s="7">
        <f t="shared" si="230"/>
        <v>0</v>
      </c>
      <c r="AT99" s="7">
        <f t="shared" si="231"/>
        <v>0</v>
      </c>
    </row>
    <row r="100" spans="1:46" ht="21.75" customHeight="1" x14ac:dyDescent="0.3">
      <c r="A100" s="61" t="s">
        <v>354</v>
      </c>
      <c r="B100" s="62"/>
      <c r="C100" s="64">
        <f t="shared" ref="C100:O100" si="232">SUM(C94:C99)</f>
        <v>0</v>
      </c>
      <c r="D100" s="64">
        <f t="shared" si="232"/>
        <v>0</v>
      </c>
      <c r="E100" s="64">
        <f t="shared" si="232"/>
        <v>0</v>
      </c>
      <c r="F100" s="64">
        <f t="shared" si="232"/>
        <v>0</v>
      </c>
      <c r="G100" s="64">
        <f t="shared" si="232"/>
        <v>0</v>
      </c>
      <c r="H100" s="64">
        <f t="shared" si="232"/>
        <v>0</v>
      </c>
      <c r="I100" s="64">
        <f t="shared" si="232"/>
        <v>0</v>
      </c>
      <c r="J100" s="64">
        <f t="shared" si="232"/>
        <v>0</v>
      </c>
      <c r="K100" s="64">
        <f t="shared" si="232"/>
        <v>0</v>
      </c>
      <c r="L100" s="64">
        <f t="shared" si="232"/>
        <v>0</v>
      </c>
      <c r="M100" s="64">
        <f t="shared" si="232"/>
        <v>0</v>
      </c>
      <c r="N100" s="64">
        <f t="shared" si="232"/>
        <v>0</v>
      </c>
      <c r="O100" s="64">
        <f t="shared" si="232"/>
        <v>0</v>
      </c>
    </row>
    <row r="101" spans="1:46" ht="21.75" customHeight="1" x14ac:dyDescent="0.3">
      <c r="A101" s="11"/>
      <c r="B101" s="62"/>
      <c r="C101" s="4"/>
      <c r="D101" s="4"/>
      <c r="E101" s="4"/>
      <c r="F101" s="4"/>
      <c r="G101" s="4"/>
      <c r="H101" s="4"/>
      <c r="I101" s="4"/>
      <c r="J101" s="4"/>
      <c r="K101" s="4"/>
      <c r="L101" s="4"/>
      <c r="M101" s="4"/>
      <c r="N101" s="4"/>
      <c r="O101" s="4"/>
    </row>
    <row r="102" spans="1:46" ht="21.75" customHeight="1" x14ac:dyDescent="0.3">
      <c r="A102" s="61" t="s">
        <v>316</v>
      </c>
      <c r="B102" s="63"/>
      <c r="C102" s="4"/>
      <c r="D102" s="4"/>
      <c r="E102" s="4"/>
      <c r="F102" s="4"/>
      <c r="G102" s="4"/>
      <c r="H102" s="4"/>
      <c r="I102" s="4"/>
      <c r="J102" s="4"/>
      <c r="K102" s="4"/>
      <c r="L102" s="4"/>
      <c r="M102" s="4"/>
      <c r="N102" s="4"/>
      <c r="O102" s="4"/>
    </row>
    <row r="103" spans="1:46" ht="21.75" customHeight="1" x14ac:dyDescent="0.3">
      <c r="A103" s="11">
        <v>7060</v>
      </c>
      <c r="B103" s="62" t="s">
        <v>86</v>
      </c>
      <c r="C103" s="10"/>
      <c r="D103" s="10"/>
      <c r="E103" s="10"/>
      <c r="F103" s="10"/>
      <c r="G103" s="10"/>
      <c r="H103" s="10"/>
      <c r="I103" s="10"/>
      <c r="J103" s="10"/>
      <c r="K103" s="10"/>
      <c r="L103" s="10"/>
      <c r="M103" s="10"/>
      <c r="N103" s="10"/>
      <c r="O103" s="4">
        <f t="shared" ref="O103:O108" si="233">SUM(C103:N103)</f>
        <v>0</v>
      </c>
      <c r="AA103" s="7" t="s">
        <v>190</v>
      </c>
      <c r="AB103" s="7" t="str">
        <f t="shared" ref="AB103:AB108" si="234">IF(A103="","",A103&amp;"-000000")</f>
        <v>7060-000000</v>
      </c>
      <c r="AC103" s="7">
        <v>961</v>
      </c>
      <c r="AD103" s="7" t="str">
        <f t="shared" ref="AD103:AD108" si="235">IF(LEN($O$1)=3,$O$1,IF(LEN($O$1)=2,0&amp;$O$1,IF(LEN($O$1)=1,0&amp;0&amp;$O$1,"ERROR")))</f>
        <v>043</v>
      </c>
      <c r="AG103" s="7">
        <v>110</v>
      </c>
      <c r="AH103" s="7" t="str">
        <f>Summary!$B$2</f>
        <v>USD</v>
      </c>
      <c r="AI103" s="7">
        <f t="shared" ref="AI103:AI108" si="236">IF(C103="",0,C103)</f>
        <v>0</v>
      </c>
      <c r="AJ103" s="7">
        <f t="shared" ref="AJ103:AJ108" si="237">IF(D103="",0,D103)</f>
        <v>0</v>
      </c>
      <c r="AK103" s="7">
        <f t="shared" ref="AK103:AK108" si="238">IF(E103="",0,E103)</f>
        <v>0</v>
      </c>
      <c r="AL103" s="7">
        <f t="shared" ref="AL103:AL108" si="239">IF(F103="",0,F103)</f>
        <v>0</v>
      </c>
      <c r="AM103" s="7">
        <f t="shared" ref="AM103:AM108" si="240">IF(G103="",0,G103)</f>
        <v>0</v>
      </c>
      <c r="AN103" s="7">
        <f t="shared" ref="AN103:AN108" si="241">IF(H103="",0,H103)</f>
        <v>0</v>
      </c>
      <c r="AO103" s="7">
        <f t="shared" ref="AO103:AO108" si="242">IF(I103="",0,I103)</f>
        <v>0</v>
      </c>
      <c r="AP103" s="7">
        <f t="shared" ref="AP103:AP108" si="243">IF(J103="",0,J103)</f>
        <v>0</v>
      </c>
      <c r="AQ103" s="7">
        <f t="shared" ref="AQ103:AQ108" si="244">IF(K103="",0,K103)</f>
        <v>0</v>
      </c>
      <c r="AR103" s="7">
        <f t="shared" ref="AR103:AR108" si="245">IF(L103="",0,L103)</f>
        <v>0</v>
      </c>
      <c r="AS103" s="7">
        <f t="shared" ref="AS103:AS108" si="246">IF(M103="",0,M103)</f>
        <v>0</v>
      </c>
      <c r="AT103" s="7">
        <f t="shared" ref="AT103:AT108" si="247">IF(N103="",0,N103)</f>
        <v>0</v>
      </c>
    </row>
    <row r="104" spans="1:46" ht="21.75" customHeight="1" x14ac:dyDescent="0.3">
      <c r="A104" s="11">
        <v>7062</v>
      </c>
      <c r="B104" s="62" t="s">
        <v>88</v>
      </c>
      <c r="C104" s="10"/>
      <c r="D104" s="10"/>
      <c r="E104" s="10"/>
      <c r="F104" s="10"/>
      <c r="G104" s="10"/>
      <c r="H104" s="10"/>
      <c r="I104" s="10"/>
      <c r="J104" s="10"/>
      <c r="K104" s="10"/>
      <c r="L104" s="10">
        <v>400</v>
      </c>
      <c r="M104" s="10"/>
      <c r="N104" s="10"/>
      <c r="O104" s="4">
        <f t="shared" si="233"/>
        <v>400</v>
      </c>
      <c r="AA104" s="7" t="s">
        <v>190</v>
      </c>
      <c r="AB104" s="7" t="str">
        <f t="shared" si="234"/>
        <v>7062-000000</v>
      </c>
      <c r="AC104" s="7">
        <v>961</v>
      </c>
      <c r="AD104" s="7" t="str">
        <f t="shared" si="235"/>
        <v>043</v>
      </c>
      <c r="AG104" s="7">
        <v>110</v>
      </c>
      <c r="AH104" s="7" t="str">
        <f>Summary!$B$2</f>
        <v>USD</v>
      </c>
      <c r="AI104" s="7">
        <f t="shared" si="236"/>
        <v>0</v>
      </c>
      <c r="AJ104" s="7">
        <f t="shared" si="237"/>
        <v>0</v>
      </c>
      <c r="AK104" s="7">
        <f t="shared" si="238"/>
        <v>0</v>
      </c>
      <c r="AL104" s="7">
        <f t="shared" si="239"/>
        <v>0</v>
      </c>
      <c r="AM104" s="7">
        <f t="shared" si="240"/>
        <v>0</v>
      </c>
      <c r="AN104" s="7">
        <f t="shared" si="241"/>
        <v>0</v>
      </c>
      <c r="AO104" s="7">
        <f t="shared" si="242"/>
        <v>0</v>
      </c>
      <c r="AP104" s="7">
        <f t="shared" si="243"/>
        <v>0</v>
      </c>
      <c r="AQ104" s="7">
        <f t="shared" si="244"/>
        <v>0</v>
      </c>
      <c r="AR104" s="7">
        <f t="shared" si="245"/>
        <v>400</v>
      </c>
      <c r="AS104" s="7">
        <f t="shared" si="246"/>
        <v>0</v>
      </c>
      <c r="AT104" s="7">
        <f t="shared" si="247"/>
        <v>0</v>
      </c>
    </row>
    <row r="105" spans="1:46" ht="21.75" customHeight="1" x14ac:dyDescent="0.3">
      <c r="A105" s="11">
        <v>7064</v>
      </c>
      <c r="B105" s="62" t="s">
        <v>90</v>
      </c>
      <c r="C105" s="10"/>
      <c r="D105" s="10"/>
      <c r="E105" s="10"/>
      <c r="F105" s="10"/>
      <c r="G105" s="10"/>
      <c r="H105" s="10"/>
      <c r="I105" s="10"/>
      <c r="J105" s="10"/>
      <c r="K105" s="10"/>
      <c r="L105" s="10"/>
      <c r="M105" s="10"/>
      <c r="N105" s="10"/>
      <c r="O105" s="4">
        <f t="shared" si="233"/>
        <v>0</v>
      </c>
      <c r="AA105" s="7" t="s">
        <v>190</v>
      </c>
      <c r="AB105" s="7" t="str">
        <f t="shared" si="234"/>
        <v>7064-000000</v>
      </c>
      <c r="AC105" s="7">
        <v>961</v>
      </c>
      <c r="AD105" s="7" t="str">
        <f t="shared" si="235"/>
        <v>043</v>
      </c>
      <c r="AG105" s="7">
        <v>110</v>
      </c>
      <c r="AH105" s="7" t="str">
        <f>Summary!$B$2</f>
        <v>USD</v>
      </c>
      <c r="AI105" s="7">
        <f t="shared" si="236"/>
        <v>0</v>
      </c>
      <c r="AJ105" s="7">
        <f t="shared" si="237"/>
        <v>0</v>
      </c>
      <c r="AK105" s="7">
        <f t="shared" si="238"/>
        <v>0</v>
      </c>
      <c r="AL105" s="7">
        <f t="shared" si="239"/>
        <v>0</v>
      </c>
      <c r="AM105" s="7">
        <f t="shared" si="240"/>
        <v>0</v>
      </c>
      <c r="AN105" s="7">
        <f t="shared" si="241"/>
        <v>0</v>
      </c>
      <c r="AO105" s="7">
        <f t="shared" si="242"/>
        <v>0</v>
      </c>
      <c r="AP105" s="7">
        <f t="shared" si="243"/>
        <v>0</v>
      </c>
      <c r="AQ105" s="7">
        <f t="shared" si="244"/>
        <v>0</v>
      </c>
      <c r="AR105" s="7">
        <f t="shared" si="245"/>
        <v>0</v>
      </c>
      <c r="AS105" s="7">
        <f t="shared" si="246"/>
        <v>0</v>
      </c>
      <c r="AT105" s="7">
        <f t="shared" si="247"/>
        <v>0</v>
      </c>
    </row>
    <row r="106" spans="1:46" ht="21.75" customHeight="1" x14ac:dyDescent="0.3">
      <c r="A106" s="11">
        <v>7066</v>
      </c>
      <c r="B106" s="62" t="s">
        <v>92</v>
      </c>
      <c r="C106" s="10"/>
      <c r="D106" s="10"/>
      <c r="E106" s="10"/>
      <c r="F106" s="10"/>
      <c r="G106" s="10"/>
      <c r="H106" s="10"/>
      <c r="I106" s="10"/>
      <c r="J106" s="10"/>
      <c r="K106" s="10"/>
      <c r="L106" s="10"/>
      <c r="M106" s="10"/>
      <c r="N106" s="10"/>
      <c r="O106" s="4">
        <f t="shared" si="233"/>
        <v>0</v>
      </c>
      <c r="AA106" s="7" t="s">
        <v>190</v>
      </c>
      <c r="AB106" s="7" t="str">
        <f t="shared" si="234"/>
        <v>7066-000000</v>
      </c>
      <c r="AC106" s="7">
        <v>961</v>
      </c>
      <c r="AD106" s="7" t="str">
        <f t="shared" si="235"/>
        <v>043</v>
      </c>
      <c r="AG106" s="7">
        <v>110</v>
      </c>
      <c r="AH106" s="7" t="str">
        <f>Summary!$B$2</f>
        <v>USD</v>
      </c>
      <c r="AI106" s="7">
        <f t="shared" si="236"/>
        <v>0</v>
      </c>
      <c r="AJ106" s="7">
        <f t="shared" si="237"/>
        <v>0</v>
      </c>
      <c r="AK106" s="7">
        <f t="shared" si="238"/>
        <v>0</v>
      </c>
      <c r="AL106" s="7">
        <f t="shared" si="239"/>
        <v>0</v>
      </c>
      <c r="AM106" s="7">
        <f t="shared" si="240"/>
        <v>0</v>
      </c>
      <c r="AN106" s="7">
        <f t="shared" si="241"/>
        <v>0</v>
      </c>
      <c r="AO106" s="7">
        <f t="shared" si="242"/>
        <v>0</v>
      </c>
      <c r="AP106" s="7">
        <f t="shared" si="243"/>
        <v>0</v>
      </c>
      <c r="AQ106" s="7">
        <f t="shared" si="244"/>
        <v>0</v>
      </c>
      <c r="AR106" s="7">
        <f t="shared" si="245"/>
        <v>0</v>
      </c>
      <c r="AS106" s="7">
        <f t="shared" si="246"/>
        <v>0</v>
      </c>
      <c r="AT106" s="7">
        <f t="shared" si="247"/>
        <v>0</v>
      </c>
    </row>
    <row r="107" spans="1:46" ht="21.75" customHeight="1" x14ac:dyDescent="0.3">
      <c r="A107" s="11">
        <v>7068</v>
      </c>
      <c r="B107" s="62" t="s">
        <v>94</v>
      </c>
      <c r="C107" s="10"/>
      <c r="D107" s="10"/>
      <c r="E107" s="10"/>
      <c r="F107" s="10"/>
      <c r="G107" s="10"/>
      <c r="H107" s="10"/>
      <c r="I107" s="10"/>
      <c r="J107" s="10"/>
      <c r="K107" s="10"/>
      <c r="L107" s="10"/>
      <c r="M107" s="10"/>
      <c r="N107" s="10"/>
      <c r="O107" s="4">
        <f t="shared" si="233"/>
        <v>0</v>
      </c>
      <c r="AA107" s="7" t="s">
        <v>190</v>
      </c>
      <c r="AB107" s="7" t="str">
        <f t="shared" si="234"/>
        <v>7068-000000</v>
      </c>
      <c r="AC107" s="7">
        <v>961</v>
      </c>
      <c r="AD107" s="7" t="str">
        <f t="shared" si="235"/>
        <v>043</v>
      </c>
      <c r="AG107" s="7">
        <v>110</v>
      </c>
      <c r="AH107" s="7" t="str">
        <f>Summary!$B$2</f>
        <v>USD</v>
      </c>
      <c r="AI107" s="7">
        <f t="shared" si="236"/>
        <v>0</v>
      </c>
      <c r="AJ107" s="7">
        <f t="shared" si="237"/>
        <v>0</v>
      </c>
      <c r="AK107" s="7">
        <f t="shared" si="238"/>
        <v>0</v>
      </c>
      <c r="AL107" s="7">
        <f t="shared" si="239"/>
        <v>0</v>
      </c>
      <c r="AM107" s="7">
        <f t="shared" si="240"/>
        <v>0</v>
      </c>
      <c r="AN107" s="7">
        <f t="shared" si="241"/>
        <v>0</v>
      </c>
      <c r="AO107" s="7">
        <f t="shared" si="242"/>
        <v>0</v>
      </c>
      <c r="AP107" s="7">
        <f t="shared" si="243"/>
        <v>0</v>
      </c>
      <c r="AQ107" s="7">
        <f t="shared" si="244"/>
        <v>0</v>
      </c>
      <c r="AR107" s="7">
        <f t="shared" si="245"/>
        <v>0</v>
      </c>
      <c r="AS107" s="7">
        <f t="shared" si="246"/>
        <v>0</v>
      </c>
      <c r="AT107" s="7">
        <f t="shared" si="247"/>
        <v>0</v>
      </c>
    </row>
    <row r="108" spans="1:46" ht="21.75" customHeight="1" x14ac:dyDescent="0.3">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233"/>
        <v>0</v>
      </c>
      <c r="AA108" s="7" t="s">
        <v>190</v>
      </c>
      <c r="AB108" s="7" t="str">
        <f t="shared" si="234"/>
        <v>7072-000000</v>
      </c>
      <c r="AC108" s="7">
        <v>961</v>
      </c>
      <c r="AD108" s="7" t="str">
        <f t="shared" si="235"/>
        <v>043</v>
      </c>
      <c r="AG108" s="7">
        <v>110</v>
      </c>
      <c r="AH108" s="7" t="str">
        <f>Summary!$B$2</f>
        <v>USD</v>
      </c>
      <c r="AI108" s="7">
        <f t="shared" si="236"/>
        <v>0</v>
      </c>
      <c r="AJ108" s="7">
        <f t="shared" si="237"/>
        <v>0</v>
      </c>
      <c r="AK108" s="7">
        <f t="shared" si="238"/>
        <v>0</v>
      </c>
      <c r="AL108" s="7">
        <f t="shared" si="239"/>
        <v>0</v>
      </c>
      <c r="AM108" s="7">
        <f t="shared" si="240"/>
        <v>0</v>
      </c>
      <c r="AN108" s="7">
        <f t="shared" si="241"/>
        <v>0</v>
      </c>
      <c r="AO108" s="7">
        <f t="shared" si="242"/>
        <v>0</v>
      </c>
      <c r="AP108" s="7">
        <f t="shared" si="243"/>
        <v>0</v>
      </c>
      <c r="AQ108" s="7">
        <f t="shared" si="244"/>
        <v>0</v>
      </c>
      <c r="AR108" s="7">
        <f t="shared" si="245"/>
        <v>0</v>
      </c>
      <c r="AS108" s="7">
        <f t="shared" si="246"/>
        <v>0</v>
      </c>
      <c r="AT108" s="7">
        <f t="shared" si="247"/>
        <v>0</v>
      </c>
    </row>
    <row r="109" spans="1:46" ht="21.75" customHeight="1" x14ac:dyDescent="0.3">
      <c r="A109" s="135" t="s">
        <v>355</v>
      </c>
      <c r="B109" s="62"/>
      <c r="C109" s="64">
        <f t="shared" ref="C109:O109" si="248">SUM(C103:C108)</f>
        <v>0</v>
      </c>
      <c r="D109" s="64">
        <f t="shared" si="248"/>
        <v>0</v>
      </c>
      <c r="E109" s="64">
        <f t="shared" si="248"/>
        <v>0</v>
      </c>
      <c r="F109" s="64">
        <f t="shared" si="248"/>
        <v>0</v>
      </c>
      <c r="G109" s="64">
        <f t="shared" si="248"/>
        <v>0</v>
      </c>
      <c r="H109" s="64">
        <f t="shared" si="248"/>
        <v>0</v>
      </c>
      <c r="I109" s="64">
        <f t="shared" si="248"/>
        <v>0</v>
      </c>
      <c r="J109" s="64">
        <f t="shared" si="248"/>
        <v>0</v>
      </c>
      <c r="K109" s="64">
        <f t="shared" si="248"/>
        <v>0</v>
      </c>
      <c r="L109" s="64">
        <f t="shared" si="248"/>
        <v>400</v>
      </c>
      <c r="M109" s="64">
        <f t="shared" si="248"/>
        <v>0</v>
      </c>
      <c r="N109" s="64">
        <f t="shared" si="248"/>
        <v>0</v>
      </c>
      <c r="O109" s="64">
        <f t="shared" si="248"/>
        <v>400</v>
      </c>
    </row>
    <row r="110" spans="1:46" ht="21.75" customHeight="1" x14ac:dyDescent="0.3">
      <c r="A110" s="11"/>
      <c r="B110" s="62"/>
      <c r="C110" s="4"/>
      <c r="D110" s="4"/>
      <c r="E110" s="4"/>
      <c r="F110" s="4"/>
      <c r="G110" s="4"/>
      <c r="H110" s="4"/>
      <c r="I110" s="4"/>
      <c r="J110" s="4"/>
      <c r="K110" s="4"/>
      <c r="L110" s="4"/>
      <c r="M110" s="4"/>
      <c r="N110" s="4"/>
      <c r="O110" s="4"/>
    </row>
    <row r="111" spans="1:46" ht="21.75" customHeight="1" x14ac:dyDescent="0.3">
      <c r="A111" s="61" t="s">
        <v>135</v>
      </c>
      <c r="B111" s="63"/>
      <c r="C111" s="4"/>
      <c r="D111" s="4"/>
      <c r="E111" s="4"/>
      <c r="F111" s="4"/>
      <c r="G111" s="4"/>
      <c r="H111" s="4"/>
      <c r="I111" s="4"/>
      <c r="J111" s="4"/>
      <c r="K111" s="4"/>
      <c r="L111" s="4"/>
      <c r="M111" s="4"/>
      <c r="N111" s="4"/>
      <c r="O111" s="4"/>
    </row>
    <row r="112" spans="1:46" ht="21.75" customHeight="1" x14ac:dyDescent="0.3">
      <c r="A112" s="11">
        <v>7060</v>
      </c>
      <c r="B112" s="62" t="s">
        <v>86</v>
      </c>
      <c r="C112" s="10"/>
      <c r="D112" s="10"/>
      <c r="E112" s="10"/>
      <c r="F112" s="10"/>
      <c r="G112" s="10"/>
      <c r="H112" s="10"/>
      <c r="I112" s="10"/>
      <c r="J112" s="10"/>
      <c r="K112" s="10"/>
      <c r="L112" s="10"/>
      <c r="M112" s="10"/>
      <c r="N112" s="10"/>
      <c r="O112" s="4">
        <f t="shared" ref="O112:O117" si="249">SUM(C112:N112)</f>
        <v>0</v>
      </c>
      <c r="AA112" s="7" t="s">
        <v>190</v>
      </c>
      <c r="AB112" s="7" t="str">
        <f t="shared" ref="AB112:AB117" si="250">IF(A112="","",A112&amp;"-000000")</f>
        <v>7060-000000</v>
      </c>
      <c r="AC112" s="7">
        <v>962</v>
      </c>
      <c r="AD112" s="7" t="str">
        <f t="shared" ref="AD112:AD117" si="251">IF(LEN($O$1)=3,$O$1,IF(LEN($O$1)=2,0&amp;$O$1,IF(LEN($O$1)=1,0&amp;0&amp;$O$1,"ERROR")))</f>
        <v>043</v>
      </c>
      <c r="AG112" s="7">
        <v>110</v>
      </c>
      <c r="AH112" s="7" t="str">
        <f>Summary!$B$2</f>
        <v>USD</v>
      </c>
      <c r="AI112" s="7">
        <f t="shared" ref="AI112:AI117" si="252">IF(C112="",0,C112)</f>
        <v>0</v>
      </c>
      <c r="AJ112" s="7">
        <f t="shared" ref="AJ112:AJ117" si="253">IF(D112="",0,D112)</f>
        <v>0</v>
      </c>
      <c r="AK112" s="7">
        <f t="shared" ref="AK112:AK117" si="254">IF(E112="",0,E112)</f>
        <v>0</v>
      </c>
      <c r="AL112" s="7">
        <f t="shared" ref="AL112:AL117" si="255">IF(F112="",0,F112)</f>
        <v>0</v>
      </c>
      <c r="AM112" s="7">
        <f t="shared" ref="AM112:AM117" si="256">IF(G112="",0,G112)</f>
        <v>0</v>
      </c>
      <c r="AN112" s="7">
        <f t="shared" ref="AN112:AN117" si="257">IF(H112="",0,H112)</f>
        <v>0</v>
      </c>
      <c r="AO112" s="7">
        <f t="shared" ref="AO112:AO117" si="258">IF(I112="",0,I112)</f>
        <v>0</v>
      </c>
      <c r="AP112" s="7">
        <f t="shared" ref="AP112:AP117" si="259">IF(J112="",0,J112)</f>
        <v>0</v>
      </c>
      <c r="AQ112" s="7">
        <f t="shared" ref="AQ112:AQ117" si="260">IF(K112="",0,K112)</f>
        <v>0</v>
      </c>
      <c r="AR112" s="7">
        <f t="shared" ref="AR112:AR117" si="261">IF(L112="",0,L112)</f>
        <v>0</v>
      </c>
      <c r="AS112" s="7">
        <f t="shared" ref="AS112:AS117" si="262">IF(M112="",0,M112)</f>
        <v>0</v>
      </c>
      <c r="AT112" s="7">
        <f t="shared" ref="AT112:AT117" si="263">IF(N112="",0,N112)</f>
        <v>0</v>
      </c>
    </row>
    <row r="113" spans="1:46" ht="21.75" customHeight="1" x14ac:dyDescent="0.3">
      <c r="A113" s="11">
        <v>7062</v>
      </c>
      <c r="B113" s="62" t="s">
        <v>88</v>
      </c>
      <c r="C113" s="10"/>
      <c r="D113" s="10"/>
      <c r="E113" s="10"/>
      <c r="F113" s="10"/>
      <c r="G113" s="10"/>
      <c r="H113" s="10"/>
      <c r="I113" s="10"/>
      <c r="J113" s="10"/>
      <c r="K113" s="10"/>
      <c r="L113" s="10">
        <v>400</v>
      </c>
      <c r="M113" s="10"/>
      <c r="N113" s="10"/>
      <c r="O113" s="4">
        <f t="shared" si="249"/>
        <v>400</v>
      </c>
      <c r="AA113" s="7" t="s">
        <v>190</v>
      </c>
      <c r="AB113" s="7" t="str">
        <f t="shared" si="250"/>
        <v>7062-000000</v>
      </c>
      <c r="AC113" s="7">
        <v>962</v>
      </c>
      <c r="AD113" s="7" t="str">
        <f t="shared" si="251"/>
        <v>043</v>
      </c>
      <c r="AG113" s="7">
        <v>110</v>
      </c>
      <c r="AH113" s="7" t="str">
        <f>Summary!$B$2</f>
        <v>USD</v>
      </c>
      <c r="AI113" s="7">
        <f t="shared" si="252"/>
        <v>0</v>
      </c>
      <c r="AJ113" s="7">
        <f t="shared" si="253"/>
        <v>0</v>
      </c>
      <c r="AK113" s="7">
        <f t="shared" si="254"/>
        <v>0</v>
      </c>
      <c r="AL113" s="7">
        <f t="shared" si="255"/>
        <v>0</v>
      </c>
      <c r="AM113" s="7">
        <f t="shared" si="256"/>
        <v>0</v>
      </c>
      <c r="AN113" s="7">
        <f t="shared" si="257"/>
        <v>0</v>
      </c>
      <c r="AO113" s="7">
        <f t="shared" si="258"/>
        <v>0</v>
      </c>
      <c r="AP113" s="7">
        <f t="shared" si="259"/>
        <v>0</v>
      </c>
      <c r="AQ113" s="7">
        <f t="shared" si="260"/>
        <v>0</v>
      </c>
      <c r="AR113" s="7">
        <f t="shared" si="261"/>
        <v>400</v>
      </c>
      <c r="AS113" s="7">
        <f t="shared" si="262"/>
        <v>0</v>
      </c>
      <c r="AT113" s="7">
        <f t="shared" si="263"/>
        <v>0</v>
      </c>
    </row>
    <row r="114" spans="1:46" ht="21.75" customHeight="1" x14ac:dyDescent="0.3">
      <c r="A114" s="11">
        <v>7064</v>
      </c>
      <c r="B114" s="62" t="s">
        <v>90</v>
      </c>
      <c r="C114" s="10"/>
      <c r="D114" s="10"/>
      <c r="E114" s="10"/>
      <c r="F114" s="10"/>
      <c r="G114" s="10"/>
      <c r="H114" s="10"/>
      <c r="I114" s="10"/>
      <c r="J114" s="10"/>
      <c r="K114" s="10"/>
      <c r="L114" s="10"/>
      <c r="M114" s="10"/>
      <c r="N114" s="10"/>
      <c r="O114" s="4">
        <f t="shared" si="249"/>
        <v>0</v>
      </c>
      <c r="AA114" s="7" t="s">
        <v>190</v>
      </c>
      <c r="AB114" s="7" t="str">
        <f t="shared" si="250"/>
        <v>7064-000000</v>
      </c>
      <c r="AC114" s="7">
        <v>962</v>
      </c>
      <c r="AD114" s="7" t="str">
        <f t="shared" si="251"/>
        <v>043</v>
      </c>
      <c r="AG114" s="7">
        <v>110</v>
      </c>
      <c r="AH114" s="7" t="str">
        <f>Summary!$B$2</f>
        <v>USD</v>
      </c>
      <c r="AI114" s="7">
        <f t="shared" si="252"/>
        <v>0</v>
      </c>
      <c r="AJ114" s="7">
        <f t="shared" si="253"/>
        <v>0</v>
      </c>
      <c r="AK114" s="7">
        <f t="shared" si="254"/>
        <v>0</v>
      </c>
      <c r="AL114" s="7">
        <f t="shared" si="255"/>
        <v>0</v>
      </c>
      <c r="AM114" s="7">
        <f t="shared" si="256"/>
        <v>0</v>
      </c>
      <c r="AN114" s="7">
        <f t="shared" si="257"/>
        <v>0</v>
      </c>
      <c r="AO114" s="7">
        <f t="shared" si="258"/>
        <v>0</v>
      </c>
      <c r="AP114" s="7">
        <f t="shared" si="259"/>
        <v>0</v>
      </c>
      <c r="AQ114" s="7">
        <f t="shared" si="260"/>
        <v>0</v>
      </c>
      <c r="AR114" s="7">
        <f t="shared" si="261"/>
        <v>0</v>
      </c>
      <c r="AS114" s="7">
        <f t="shared" si="262"/>
        <v>0</v>
      </c>
      <c r="AT114" s="7">
        <f t="shared" si="263"/>
        <v>0</v>
      </c>
    </row>
    <row r="115" spans="1:46" ht="21.75" customHeight="1" x14ac:dyDescent="0.3">
      <c r="A115" s="11">
        <v>7066</v>
      </c>
      <c r="B115" s="62" t="s">
        <v>92</v>
      </c>
      <c r="C115" s="10"/>
      <c r="D115" s="10"/>
      <c r="E115" s="10"/>
      <c r="F115" s="10"/>
      <c r="G115" s="10"/>
      <c r="H115" s="10"/>
      <c r="I115" s="10"/>
      <c r="J115" s="10"/>
      <c r="K115" s="10"/>
      <c r="L115" s="10"/>
      <c r="M115" s="10"/>
      <c r="N115" s="10"/>
      <c r="O115" s="4">
        <f t="shared" si="249"/>
        <v>0</v>
      </c>
      <c r="AA115" s="7" t="s">
        <v>190</v>
      </c>
      <c r="AB115" s="7" t="str">
        <f t="shared" si="250"/>
        <v>7066-000000</v>
      </c>
      <c r="AC115" s="7">
        <v>962</v>
      </c>
      <c r="AD115" s="7" t="str">
        <f t="shared" si="251"/>
        <v>043</v>
      </c>
      <c r="AG115" s="7">
        <v>110</v>
      </c>
      <c r="AH115" s="7" t="str">
        <f>Summary!$B$2</f>
        <v>USD</v>
      </c>
      <c r="AI115" s="7">
        <f t="shared" si="252"/>
        <v>0</v>
      </c>
      <c r="AJ115" s="7">
        <f t="shared" si="253"/>
        <v>0</v>
      </c>
      <c r="AK115" s="7">
        <f t="shared" si="254"/>
        <v>0</v>
      </c>
      <c r="AL115" s="7">
        <f t="shared" si="255"/>
        <v>0</v>
      </c>
      <c r="AM115" s="7">
        <f t="shared" si="256"/>
        <v>0</v>
      </c>
      <c r="AN115" s="7">
        <f t="shared" si="257"/>
        <v>0</v>
      </c>
      <c r="AO115" s="7">
        <f t="shared" si="258"/>
        <v>0</v>
      </c>
      <c r="AP115" s="7">
        <f t="shared" si="259"/>
        <v>0</v>
      </c>
      <c r="AQ115" s="7">
        <f t="shared" si="260"/>
        <v>0</v>
      </c>
      <c r="AR115" s="7">
        <f t="shared" si="261"/>
        <v>0</v>
      </c>
      <c r="AS115" s="7">
        <f t="shared" si="262"/>
        <v>0</v>
      </c>
      <c r="AT115" s="7">
        <f t="shared" si="263"/>
        <v>0</v>
      </c>
    </row>
    <row r="116" spans="1:46" ht="21.75" customHeight="1" x14ac:dyDescent="0.3">
      <c r="A116" s="11">
        <v>7068</v>
      </c>
      <c r="B116" s="62" t="s">
        <v>94</v>
      </c>
      <c r="C116" s="10"/>
      <c r="D116" s="10"/>
      <c r="E116" s="10"/>
      <c r="F116" s="10"/>
      <c r="G116" s="10"/>
      <c r="H116" s="10"/>
      <c r="I116" s="10"/>
      <c r="J116" s="10"/>
      <c r="K116" s="10"/>
      <c r="L116" s="10"/>
      <c r="M116" s="10"/>
      <c r="N116" s="10"/>
      <c r="O116" s="4">
        <f t="shared" si="249"/>
        <v>0</v>
      </c>
      <c r="AA116" s="7" t="s">
        <v>190</v>
      </c>
      <c r="AB116" s="7" t="str">
        <f t="shared" si="250"/>
        <v>7068-000000</v>
      </c>
      <c r="AC116" s="7">
        <v>962</v>
      </c>
      <c r="AD116" s="7" t="str">
        <f t="shared" si="251"/>
        <v>043</v>
      </c>
      <c r="AG116" s="7">
        <v>110</v>
      </c>
      <c r="AH116" s="7" t="str">
        <f>Summary!$B$2</f>
        <v>USD</v>
      </c>
      <c r="AI116" s="7">
        <f t="shared" si="252"/>
        <v>0</v>
      </c>
      <c r="AJ116" s="7">
        <f t="shared" si="253"/>
        <v>0</v>
      </c>
      <c r="AK116" s="7">
        <f t="shared" si="254"/>
        <v>0</v>
      </c>
      <c r="AL116" s="7">
        <f t="shared" si="255"/>
        <v>0</v>
      </c>
      <c r="AM116" s="7">
        <f t="shared" si="256"/>
        <v>0</v>
      </c>
      <c r="AN116" s="7">
        <f t="shared" si="257"/>
        <v>0</v>
      </c>
      <c r="AO116" s="7">
        <f t="shared" si="258"/>
        <v>0</v>
      </c>
      <c r="AP116" s="7">
        <f t="shared" si="259"/>
        <v>0</v>
      </c>
      <c r="AQ116" s="7">
        <f t="shared" si="260"/>
        <v>0</v>
      </c>
      <c r="AR116" s="7">
        <f t="shared" si="261"/>
        <v>0</v>
      </c>
      <c r="AS116" s="7">
        <f t="shared" si="262"/>
        <v>0</v>
      </c>
      <c r="AT116" s="7">
        <f t="shared" si="263"/>
        <v>0</v>
      </c>
    </row>
    <row r="117" spans="1:46" ht="21.75" customHeight="1" x14ac:dyDescent="0.3">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249"/>
        <v>0</v>
      </c>
      <c r="AA117" s="7" t="s">
        <v>190</v>
      </c>
      <c r="AB117" s="7" t="str">
        <f t="shared" si="250"/>
        <v>7072-000000</v>
      </c>
      <c r="AC117" s="7">
        <v>962</v>
      </c>
      <c r="AD117" s="7" t="str">
        <f t="shared" si="251"/>
        <v>043</v>
      </c>
      <c r="AG117" s="7">
        <v>110</v>
      </c>
      <c r="AH117" s="7" t="str">
        <f>Summary!$B$2</f>
        <v>USD</v>
      </c>
      <c r="AI117" s="7">
        <f t="shared" si="252"/>
        <v>0</v>
      </c>
      <c r="AJ117" s="7">
        <f t="shared" si="253"/>
        <v>0</v>
      </c>
      <c r="AK117" s="7">
        <f t="shared" si="254"/>
        <v>0</v>
      </c>
      <c r="AL117" s="7">
        <f t="shared" si="255"/>
        <v>0</v>
      </c>
      <c r="AM117" s="7">
        <f t="shared" si="256"/>
        <v>0</v>
      </c>
      <c r="AN117" s="7">
        <f t="shared" si="257"/>
        <v>0</v>
      </c>
      <c r="AO117" s="7">
        <f t="shared" si="258"/>
        <v>0</v>
      </c>
      <c r="AP117" s="7">
        <f t="shared" si="259"/>
        <v>0</v>
      </c>
      <c r="AQ117" s="7">
        <f t="shared" si="260"/>
        <v>0</v>
      </c>
      <c r="AR117" s="7">
        <f t="shared" si="261"/>
        <v>0</v>
      </c>
      <c r="AS117" s="7">
        <f t="shared" si="262"/>
        <v>0</v>
      </c>
      <c r="AT117" s="7">
        <f t="shared" si="263"/>
        <v>0</v>
      </c>
    </row>
    <row r="118" spans="1:46" ht="21.75" customHeight="1" x14ac:dyDescent="0.3">
      <c r="A118" s="61" t="s">
        <v>356</v>
      </c>
      <c r="B118" s="62"/>
      <c r="C118" s="64">
        <f t="shared" ref="C118:O118" si="264">SUM(C112:C117)</f>
        <v>0</v>
      </c>
      <c r="D118" s="64">
        <f t="shared" si="264"/>
        <v>0</v>
      </c>
      <c r="E118" s="64">
        <f t="shared" si="264"/>
        <v>0</v>
      </c>
      <c r="F118" s="64">
        <f t="shared" si="264"/>
        <v>0</v>
      </c>
      <c r="G118" s="64">
        <f t="shared" si="264"/>
        <v>0</v>
      </c>
      <c r="H118" s="64">
        <f t="shared" si="264"/>
        <v>0</v>
      </c>
      <c r="I118" s="64">
        <f>SUM(I112:I117)</f>
        <v>0</v>
      </c>
      <c r="J118" s="64">
        <f t="shared" si="264"/>
        <v>0</v>
      </c>
      <c r="K118" s="64">
        <f t="shared" si="264"/>
        <v>0</v>
      </c>
      <c r="L118" s="64">
        <f t="shared" si="264"/>
        <v>400</v>
      </c>
      <c r="M118" s="64">
        <f t="shared" si="264"/>
        <v>0</v>
      </c>
      <c r="N118" s="64">
        <f t="shared" si="264"/>
        <v>0</v>
      </c>
      <c r="O118" s="64">
        <f t="shared" si="264"/>
        <v>400</v>
      </c>
    </row>
    <row r="119" spans="1:46" ht="21.75" customHeight="1" x14ac:dyDescent="0.2">
      <c r="B119" s="66"/>
    </row>
    <row r="120" spans="1:46" ht="21.75" customHeight="1" x14ac:dyDescent="0.3">
      <c r="A120" s="61" t="s">
        <v>136</v>
      </c>
      <c r="B120" s="63"/>
      <c r="C120" s="4"/>
      <c r="D120" s="4"/>
      <c r="E120" s="4"/>
      <c r="F120" s="4"/>
      <c r="G120" s="4"/>
      <c r="H120" s="4"/>
      <c r="I120" s="4"/>
      <c r="J120" s="4"/>
      <c r="K120" s="4"/>
      <c r="L120" s="4"/>
      <c r="M120" s="4"/>
      <c r="N120" s="4"/>
      <c r="O120" s="4"/>
    </row>
    <row r="121" spans="1:46" ht="21.75" customHeight="1" x14ac:dyDescent="0.3">
      <c r="A121" s="11">
        <v>7060</v>
      </c>
      <c r="B121" s="62" t="s">
        <v>86</v>
      </c>
      <c r="C121" s="10"/>
      <c r="D121" s="10"/>
      <c r="E121" s="10"/>
      <c r="F121" s="10"/>
      <c r="G121" s="10"/>
      <c r="H121" s="10"/>
      <c r="I121" s="10"/>
      <c r="J121" s="10"/>
      <c r="K121" s="10"/>
      <c r="L121" s="10"/>
      <c r="M121" s="10"/>
      <c r="N121" s="10"/>
      <c r="O121" s="4">
        <f t="shared" ref="O121:O126" si="265">SUM(C121:N121)</f>
        <v>0</v>
      </c>
      <c r="AA121" s="7" t="s">
        <v>190</v>
      </c>
      <c r="AB121" s="7" t="str">
        <f t="shared" ref="AB121:AB125" si="266">IF(A121="","",A121&amp;"-000000")</f>
        <v>7060-000000</v>
      </c>
      <c r="AC121" s="7">
        <v>963</v>
      </c>
      <c r="AD121" s="7" t="str">
        <f t="shared" ref="AD121:AD126" si="267">IF(LEN($O$1)=3,$O$1,IF(LEN($O$1)=2,0&amp;$O$1,IF(LEN($O$1)=1,0&amp;0&amp;$O$1,"ERROR")))</f>
        <v>043</v>
      </c>
      <c r="AG121" s="7">
        <v>110</v>
      </c>
      <c r="AH121" s="7" t="str">
        <f>Summary!$B$2</f>
        <v>USD</v>
      </c>
      <c r="AI121" s="7">
        <f t="shared" ref="AI121:AI125" si="268">IF(C121="",0,C121)</f>
        <v>0</v>
      </c>
      <c r="AJ121" s="7">
        <f t="shared" ref="AJ121:AJ125" si="269">IF(D121="",0,D121)</f>
        <v>0</v>
      </c>
      <c r="AK121" s="7">
        <f t="shared" ref="AK121:AK125" si="270">IF(E121="",0,E121)</f>
        <v>0</v>
      </c>
      <c r="AL121" s="7">
        <f t="shared" ref="AL121:AL125" si="271">IF(F121="",0,F121)</f>
        <v>0</v>
      </c>
      <c r="AM121" s="7">
        <f t="shared" ref="AM121:AM125" si="272">IF(G121="",0,G121)</f>
        <v>0</v>
      </c>
      <c r="AN121" s="7">
        <f t="shared" ref="AN121:AN125" si="273">IF(H121="",0,H121)</f>
        <v>0</v>
      </c>
      <c r="AO121" s="7">
        <f t="shared" ref="AO121:AO125" si="274">IF(I121="",0,I121)</f>
        <v>0</v>
      </c>
      <c r="AP121" s="7">
        <f t="shared" ref="AP121:AP125" si="275">IF(J121="",0,J121)</f>
        <v>0</v>
      </c>
      <c r="AQ121" s="7">
        <f t="shared" ref="AQ121:AQ125" si="276">IF(K121="",0,K121)</f>
        <v>0</v>
      </c>
      <c r="AR121" s="7">
        <f t="shared" ref="AR121:AR125" si="277">IF(L121="",0,L121)</f>
        <v>0</v>
      </c>
      <c r="AS121" s="7">
        <f t="shared" ref="AS121:AS125" si="278">IF(M121="",0,M121)</f>
        <v>0</v>
      </c>
      <c r="AT121" s="7">
        <f t="shared" ref="AT121:AT125" si="279">IF(N121="",0,N121)</f>
        <v>0</v>
      </c>
    </row>
    <row r="122" spans="1:46" ht="21.75" customHeight="1" x14ac:dyDescent="0.3">
      <c r="A122" s="11">
        <v>7062</v>
      </c>
      <c r="B122" s="62" t="s">
        <v>88</v>
      </c>
      <c r="C122" s="10"/>
      <c r="D122" s="10"/>
      <c r="E122" s="10"/>
      <c r="F122" s="10"/>
      <c r="G122" s="10"/>
      <c r="H122" s="10"/>
      <c r="I122" s="10"/>
      <c r="J122" s="10"/>
      <c r="K122" s="10"/>
      <c r="L122" s="10"/>
      <c r="M122" s="10"/>
      <c r="N122" s="10"/>
      <c r="O122" s="4">
        <f t="shared" si="265"/>
        <v>0</v>
      </c>
      <c r="AA122" s="7" t="s">
        <v>190</v>
      </c>
      <c r="AB122" s="7" t="str">
        <f t="shared" si="266"/>
        <v>7062-000000</v>
      </c>
      <c r="AC122" s="7">
        <v>963</v>
      </c>
      <c r="AD122" s="7" t="str">
        <f t="shared" si="267"/>
        <v>043</v>
      </c>
      <c r="AG122" s="7">
        <v>110</v>
      </c>
      <c r="AH122" s="7" t="str">
        <f>Summary!$B$2</f>
        <v>USD</v>
      </c>
      <c r="AI122" s="7">
        <f t="shared" si="268"/>
        <v>0</v>
      </c>
      <c r="AJ122" s="7">
        <f t="shared" si="269"/>
        <v>0</v>
      </c>
      <c r="AK122" s="7">
        <f t="shared" si="270"/>
        <v>0</v>
      </c>
      <c r="AL122" s="7">
        <f t="shared" si="271"/>
        <v>0</v>
      </c>
      <c r="AM122" s="7">
        <f t="shared" si="272"/>
        <v>0</v>
      </c>
      <c r="AN122" s="7">
        <f t="shared" si="273"/>
        <v>0</v>
      </c>
      <c r="AO122" s="7">
        <f t="shared" si="274"/>
        <v>0</v>
      </c>
      <c r="AP122" s="7">
        <f t="shared" si="275"/>
        <v>0</v>
      </c>
      <c r="AQ122" s="7">
        <f t="shared" si="276"/>
        <v>0</v>
      </c>
      <c r="AR122" s="7">
        <f t="shared" si="277"/>
        <v>0</v>
      </c>
      <c r="AS122" s="7">
        <f t="shared" si="278"/>
        <v>0</v>
      </c>
      <c r="AT122" s="7">
        <f t="shared" si="279"/>
        <v>0</v>
      </c>
    </row>
    <row r="123" spans="1:46" ht="20.25" x14ac:dyDescent="0.3">
      <c r="A123" s="11">
        <v>7064</v>
      </c>
      <c r="B123" s="62" t="s">
        <v>90</v>
      </c>
      <c r="C123" s="10"/>
      <c r="D123" s="10"/>
      <c r="E123" s="10"/>
      <c r="F123" s="10"/>
      <c r="G123" s="10"/>
      <c r="H123" s="10"/>
      <c r="I123" s="10"/>
      <c r="J123" s="10"/>
      <c r="K123" s="10"/>
      <c r="L123" s="10"/>
      <c r="M123" s="10"/>
      <c r="N123" s="10"/>
      <c r="O123" s="4">
        <f t="shared" si="265"/>
        <v>0</v>
      </c>
      <c r="AA123" s="7" t="s">
        <v>190</v>
      </c>
      <c r="AB123" s="7" t="str">
        <f t="shared" si="266"/>
        <v>7064-000000</v>
      </c>
      <c r="AC123" s="7">
        <v>963</v>
      </c>
      <c r="AD123" s="7" t="str">
        <f t="shared" si="267"/>
        <v>043</v>
      </c>
      <c r="AG123" s="7">
        <v>110</v>
      </c>
      <c r="AH123" s="7" t="str">
        <f>Summary!$B$2</f>
        <v>USD</v>
      </c>
      <c r="AI123" s="7">
        <f t="shared" si="268"/>
        <v>0</v>
      </c>
      <c r="AJ123" s="7">
        <f t="shared" si="269"/>
        <v>0</v>
      </c>
      <c r="AK123" s="7">
        <f t="shared" si="270"/>
        <v>0</v>
      </c>
      <c r="AL123" s="7">
        <f t="shared" si="271"/>
        <v>0</v>
      </c>
      <c r="AM123" s="7">
        <f t="shared" si="272"/>
        <v>0</v>
      </c>
      <c r="AN123" s="7">
        <f t="shared" si="273"/>
        <v>0</v>
      </c>
      <c r="AO123" s="7">
        <f t="shared" si="274"/>
        <v>0</v>
      </c>
      <c r="AP123" s="7">
        <f t="shared" si="275"/>
        <v>0</v>
      </c>
      <c r="AQ123" s="7">
        <f t="shared" si="276"/>
        <v>0</v>
      </c>
      <c r="AR123" s="7">
        <f t="shared" si="277"/>
        <v>0</v>
      </c>
      <c r="AS123" s="7">
        <f t="shared" si="278"/>
        <v>0</v>
      </c>
      <c r="AT123" s="7">
        <f t="shared" si="279"/>
        <v>0</v>
      </c>
    </row>
    <row r="124" spans="1:46" ht="20.25" x14ac:dyDescent="0.3">
      <c r="A124" s="11">
        <v>7066</v>
      </c>
      <c r="B124" s="62" t="s">
        <v>92</v>
      </c>
      <c r="C124" s="10"/>
      <c r="D124" s="10"/>
      <c r="E124" s="10"/>
      <c r="F124" s="10"/>
      <c r="G124" s="10"/>
      <c r="H124" s="10"/>
      <c r="I124" s="10"/>
      <c r="J124" s="10"/>
      <c r="K124" s="10"/>
      <c r="L124" s="10"/>
      <c r="M124" s="10"/>
      <c r="N124" s="10"/>
      <c r="O124" s="4">
        <f t="shared" si="265"/>
        <v>0</v>
      </c>
      <c r="AA124" s="7" t="s">
        <v>190</v>
      </c>
      <c r="AB124" s="7" t="str">
        <f t="shared" si="266"/>
        <v>7066-000000</v>
      </c>
      <c r="AC124" s="7">
        <v>963</v>
      </c>
      <c r="AD124" s="7" t="str">
        <f t="shared" si="267"/>
        <v>043</v>
      </c>
      <c r="AG124" s="7">
        <v>110</v>
      </c>
      <c r="AH124" s="7" t="str">
        <f>Summary!$B$2</f>
        <v>USD</v>
      </c>
      <c r="AI124" s="7">
        <f t="shared" si="268"/>
        <v>0</v>
      </c>
      <c r="AJ124" s="7">
        <f t="shared" si="269"/>
        <v>0</v>
      </c>
      <c r="AK124" s="7">
        <f t="shared" si="270"/>
        <v>0</v>
      </c>
      <c r="AL124" s="7">
        <f t="shared" si="271"/>
        <v>0</v>
      </c>
      <c r="AM124" s="7">
        <f t="shared" si="272"/>
        <v>0</v>
      </c>
      <c r="AN124" s="7">
        <f t="shared" si="273"/>
        <v>0</v>
      </c>
      <c r="AO124" s="7">
        <f t="shared" si="274"/>
        <v>0</v>
      </c>
      <c r="AP124" s="7">
        <f t="shared" si="275"/>
        <v>0</v>
      </c>
      <c r="AQ124" s="7">
        <f t="shared" si="276"/>
        <v>0</v>
      </c>
      <c r="AR124" s="7">
        <f t="shared" si="277"/>
        <v>0</v>
      </c>
      <c r="AS124" s="7">
        <f t="shared" si="278"/>
        <v>0</v>
      </c>
      <c r="AT124" s="7">
        <f t="shared" si="279"/>
        <v>0</v>
      </c>
    </row>
    <row r="125" spans="1:46" ht="20.25" x14ac:dyDescent="0.3">
      <c r="A125" s="11">
        <v>7068</v>
      </c>
      <c r="B125" s="62" t="s">
        <v>94</v>
      </c>
      <c r="C125" s="10"/>
      <c r="D125" s="10"/>
      <c r="E125" s="10"/>
      <c r="F125" s="10"/>
      <c r="G125" s="10"/>
      <c r="H125" s="10"/>
      <c r="I125" s="10"/>
      <c r="J125" s="10"/>
      <c r="K125" s="10"/>
      <c r="L125" s="10"/>
      <c r="M125" s="10"/>
      <c r="N125" s="10"/>
      <c r="O125" s="4">
        <f t="shared" si="265"/>
        <v>0</v>
      </c>
      <c r="AA125" s="7" t="s">
        <v>190</v>
      </c>
      <c r="AB125" s="7" t="str">
        <f t="shared" si="266"/>
        <v>7068-000000</v>
      </c>
      <c r="AC125" s="7">
        <v>963</v>
      </c>
      <c r="AD125" s="7" t="str">
        <f t="shared" si="267"/>
        <v>043</v>
      </c>
      <c r="AG125" s="7">
        <v>110</v>
      </c>
      <c r="AH125" s="7" t="str">
        <f>Summary!$B$2</f>
        <v>USD</v>
      </c>
      <c r="AI125" s="7">
        <f t="shared" si="268"/>
        <v>0</v>
      </c>
      <c r="AJ125" s="7">
        <f t="shared" si="269"/>
        <v>0</v>
      </c>
      <c r="AK125" s="7">
        <f t="shared" si="270"/>
        <v>0</v>
      </c>
      <c r="AL125" s="7">
        <f t="shared" si="271"/>
        <v>0</v>
      </c>
      <c r="AM125" s="7">
        <f t="shared" si="272"/>
        <v>0</v>
      </c>
      <c r="AN125" s="7">
        <f t="shared" si="273"/>
        <v>0</v>
      </c>
      <c r="AO125" s="7">
        <f t="shared" si="274"/>
        <v>0</v>
      </c>
      <c r="AP125" s="7">
        <f t="shared" si="275"/>
        <v>0</v>
      </c>
      <c r="AQ125" s="7">
        <f t="shared" si="276"/>
        <v>0</v>
      </c>
      <c r="AR125" s="7">
        <f t="shared" si="277"/>
        <v>0</v>
      </c>
      <c r="AS125" s="7">
        <f t="shared" si="278"/>
        <v>0</v>
      </c>
      <c r="AT125" s="7">
        <f t="shared" si="279"/>
        <v>0</v>
      </c>
    </row>
    <row r="126" spans="1:46" ht="21" customHeight="1" x14ac:dyDescent="0.3">
      <c r="A126" s="11">
        <v>7072</v>
      </c>
      <c r="B126" s="62" t="s">
        <v>392</v>
      </c>
      <c r="C126" s="131"/>
      <c r="D126" s="131"/>
      <c r="E126" s="131"/>
      <c r="F126" s="131"/>
      <c r="G126" s="131"/>
      <c r="H126" s="131"/>
      <c r="I126" s="131"/>
      <c r="J126" s="131"/>
      <c r="K126" s="131"/>
      <c r="L126" s="131"/>
      <c r="M126" s="131"/>
      <c r="N126" s="131"/>
      <c r="O126" s="4">
        <f t="shared" si="265"/>
        <v>0</v>
      </c>
      <c r="AA126" s="7" t="s">
        <v>190</v>
      </c>
      <c r="AB126" s="7" t="str">
        <f t="shared" ref="AB126" si="280">IF(A126="","",A126&amp;"-000000")</f>
        <v>7072-000000</v>
      </c>
      <c r="AC126" s="7">
        <v>963</v>
      </c>
      <c r="AD126" s="7" t="str">
        <f t="shared" si="267"/>
        <v>043</v>
      </c>
      <c r="AG126" s="7">
        <v>110</v>
      </c>
      <c r="AH126" s="7" t="str">
        <f>Summary!$B$2</f>
        <v>USD</v>
      </c>
      <c r="AI126" s="7">
        <f t="shared" ref="AI126" si="281">IF(C126="",0,C126)</f>
        <v>0</v>
      </c>
      <c r="AJ126" s="7">
        <f t="shared" ref="AJ126" si="282">IF(D126="",0,D126)</f>
        <v>0</v>
      </c>
      <c r="AK126" s="7">
        <f t="shared" ref="AK126" si="283">IF(E126="",0,E126)</f>
        <v>0</v>
      </c>
      <c r="AL126" s="7">
        <f t="shared" ref="AL126" si="284">IF(F126="",0,F126)</f>
        <v>0</v>
      </c>
      <c r="AM126" s="7">
        <f t="shared" ref="AM126" si="285">IF(G126="",0,G126)</f>
        <v>0</v>
      </c>
      <c r="AN126" s="7">
        <f t="shared" ref="AN126" si="286">IF(H126="",0,H126)</f>
        <v>0</v>
      </c>
      <c r="AO126" s="7">
        <f t="shared" ref="AO126" si="287">IF(I126="",0,I126)</f>
        <v>0</v>
      </c>
      <c r="AP126" s="7">
        <f t="shared" ref="AP126" si="288">IF(J126="",0,J126)</f>
        <v>0</v>
      </c>
      <c r="AQ126" s="7">
        <f t="shared" ref="AQ126" si="289">IF(K126="",0,K126)</f>
        <v>0</v>
      </c>
      <c r="AR126" s="7">
        <f t="shared" ref="AR126" si="290">IF(L126="",0,L126)</f>
        <v>0</v>
      </c>
      <c r="AS126" s="7">
        <f t="shared" ref="AS126" si="291">IF(M126="",0,M126)</f>
        <v>0</v>
      </c>
      <c r="AT126" s="7">
        <f t="shared" ref="AT126" si="292">IF(N126="",0,N126)</f>
        <v>0</v>
      </c>
    </row>
    <row r="127" spans="1:46" ht="20.25" x14ac:dyDescent="0.3">
      <c r="A127" s="61" t="s">
        <v>357</v>
      </c>
      <c r="B127" s="62"/>
      <c r="C127" s="64">
        <f>SUM(C121:C126)</f>
        <v>0</v>
      </c>
      <c r="D127" s="64">
        <f t="shared" ref="D127:N127" si="293">SUM(D121:D126)</f>
        <v>0</v>
      </c>
      <c r="E127" s="64">
        <f t="shared" si="293"/>
        <v>0</v>
      </c>
      <c r="F127" s="64">
        <f t="shared" si="293"/>
        <v>0</v>
      </c>
      <c r="G127" s="64">
        <f t="shared" si="293"/>
        <v>0</v>
      </c>
      <c r="H127" s="64">
        <f t="shared" si="293"/>
        <v>0</v>
      </c>
      <c r="I127" s="64">
        <f t="shared" si="293"/>
        <v>0</v>
      </c>
      <c r="J127" s="64">
        <f t="shared" si="293"/>
        <v>0</v>
      </c>
      <c r="K127" s="64">
        <f t="shared" si="293"/>
        <v>0</v>
      </c>
      <c r="L127" s="64">
        <f t="shared" si="293"/>
        <v>0</v>
      </c>
      <c r="M127" s="64">
        <f t="shared" si="293"/>
        <v>0</v>
      </c>
      <c r="N127" s="64">
        <f t="shared" si="293"/>
        <v>0</v>
      </c>
      <c r="O127" s="64">
        <f>SUM(O121:O126)</f>
        <v>0</v>
      </c>
    </row>
    <row r="130" spans="1:15" ht="21" thickBot="1" x14ac:dyDescent="0.35">
      <c r="A130" s="11"/>
      <c r="B130" s="56" t="s">
        <v>134</v>
      </c>
      <c r="C130" s="67">
        <f t="shared" ref="C130:O130" si="294">SUM(C17,C27,C37,C46,C55,C64,C73,C82,C91,C118,C127,C109,C100)</f>
        <v>0</v>
      </c>
      <c r="D130" s="67">
        <f t="shared" si="294"/>
        <v>3510</v>
      </c>
      <c r="E130" s="67">
        <f t="shared" si="294"/>
        <v>0</v>
      </c>
      <c r="F130" s="67">
        <f t="shared" si="294"/>
        <v>0</v>
      </c>
      <c r="G130" s="67">
        <f t="shared" si="294"/>
        <v>600</v>
      </c>
      <c r="H130" s="67">
        <f t="shared" si="294"/>
        <v>0</v>
      </c>
      <c r="I130" s="67">
        <f t="shared" si="294"/>
        <v>0</v>
      </c>
      <c r="J130" s="67">
        <f t="shared" si="294"/>
        <v>0</v>
      </c>
      <c r="K130" s="67">
        <f t="shared" si="294"/>
        <v>0</v>
      </c>
      <c r="L130" s="67">
        <f t="shared" si="294"/>
        <v>2100</v>
      </c>
      <c r="M130" s="67">
        <f t="shared" si="294"/>
        <v>0</v>
      </c>
      <c r="N130" s="67">
        <f t="shared" si="294"/>
        <v>0</v>
      </c>
      <c r="O130" s="67">
        <f t="shared" si="294"/>
        <v>6210</v>
      </c>
    </row>
    <row r="131" spans="1:15" ht="15.75" thickTop="1" x14ac:dyDescent="0.2"/>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topLeftCell="A45" zoomScale="64" zoomScaleNormal="64" workbookViewId="0">
      <selection activeCell="I18" sqref="I18"/>
    </sheetView>
  </sheetViews>
  <sheetFormatPr defaultColWidth="9.140625" defaultRowHeight="15" x14ac:dyDescent="0.2"/>
  <cols>
    <col min="1" max="1" width="11.140625" style="7" customWidth="1"/>
    <col min="2" max="2" width="52.7109375" style="7" customWidth="1"/>
    <col min="3" max="15" width="17.85546875" style="7" customWidth="1"/>
    <col min="16" max="23" width="9.140625" style="7"/>
    <col min="24"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0" style="7" hidden="1" customWidth="1"/>
    <col min="49" max="16384" width="9.140625" style="7"/>
  </cols>
  <sheetData>
    <row r="1" spans="1:46" ht="15.75" x14ac:dyDescent="0.25">
      <c r="A1" s="6"/>
      <c r="G1" s="50" t="s">
        <v>0</v>
      </c>
      <c r="N1" s="51" t="s">
        <v>2</v>
      </c>
      <c r="O1" s="51">
        <f>Summary!B1</f>
        <v>43</v>
      </c>
    </row>
    <row r="2" spans="1:46" ht="15.75" x14ac:dyDescent="0.25">
      <c r="A2" s="6"/>
      <c r="G2" s="50" t="s">
        <v>1</v>
      </c>
    </row>
    <row r="3" spans="1:46" ht="15.75" x14ac:dyDescent="0.25">
      <c r="G3" s="50" t="str">
        <f>Administration!G3</f>
        <v>2024-2025</v>
      </c>
    </row>
    <row r="4" spans="1:46" ht="10.5" customHeight="1" thickBot="1" x14ac:dyDescent="0.3">
      <c r="G4" s="50"/>
    </row>
    <row r="5" spans="1:46" ht="16.5" thickBot="1" x14ac:dyDescent="0.3">
      <c r="A5" s="6"/>
      <c r="C5" s="212" t="str">
        <f>Summary!B2</f>
        <v>USD</v>
      </c>
      <c r="D5" s="213"/>
      <c r="E5" s="213"/>
      <c r="F5" s="213"/>
      <c r="G5" s="213"/>
      <c r="H5" s="213"/>
      <c r="I5" s="213"/>
      <c r="J5" s="213"/>
      <c r="K5" s="213"/>
      <c r="L5" s="213"/>
      <c r="M5" s="213"/>
      <c r="N5" s="213"/>
      <c r="O5" s="214"/>
    </row>
    <row r="6" spans="1:46" ht="40.5" x14ac:dyDescent="0.55000000000000004">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264</v>
      </c>
      <c r="B9" s="56"/>
      <c r="C9" s="4"/>
      <c r="D9" s="4"/>
      <c r="E9" s="4"/>
      <c r="F9" s="4"/>
      <c r="G9" s="4"/>
      <c r="H9" s="4"/>
      <c r="I9" s="4"/>
      <c r="J9" s="4"/>
      <c r="K9" s="4"/>
      <c r="L9" s="4"/>
      <c r="M9" s="4"/>
      <c r="N9" s="4"/>
      <c r="O9" s="4"/>
    </row>
    <row r="10" spans="1:46" ht="21.75" customHeight="1" x14ac:dyDescent="0.3">
      <c r="A10" s="11">
        <v>7058</v>
      </c>
      <c r="B10" s="62" t="str">
        <f>IF(ISTEXT(VLOOKUP(A10,'Chart of Accounts'!$B$5:$C$61,2,FALSE)),VLOOKUP(A10,'Chart of Accounts'!$B$5:$C$61,2,FALSE),"")</f>
        <v>Lodging Expense</v>
      </c>
      <c r="C10" s="10"/>
      <c r="D10" s="10">
        <v>1688.61</v>
      </c>
      <c r="E10" s="10"/>
      <c r="F10" s="10"/>
      <c r="G10" s="10"/>
      <c r="H10" s="10"/>
      <c r="I10" s="10">
        <v>100</v>
      </c>
      <c r="J10" s="10"/>
      <c r="K10" s="10"/>
      <c r="L10" s="10"/>
      <c r="M10" s="10"/>
      <c r="N10" s="10"/>
      <c r="O10" s="4">
        <f t="shared" ref="O10" si="0">SUM(C10:N10)</f>
        <v>1788.61</v>
      </c>
      <c r="AA10" s="7" t="s">
        <v>190</v>
      </c>
      <c r="AB10" s="7" t="str">
        <f t="shared" ref="AB10" si="1">IF(A10="","",A10&amp;"-000000")</f>
        <v>7058-000000</v>
      </c>
      <c r="AC10" s="7">
        <v>970</v>
      </c>
      <c r="AD10" s="7" t="str">
        <f t="shared" ref="AD10" si="2">IF(LEN($O$1)=3,$O$1,IF(LEN($O$1)=2,0&amp;$O$1,IF(LEN($O$1)=1,0&amp;0&amp;$O$1,"ERROR")))</f>
        <v>043</v>
      </c>
      <c r="AF10" s="7">
        <v>1</v>
      </c>
      <c r="AG10" s="7">
        <v>110</v>
      </c>
      <c r="AH10" s="7" t="str">
        <f>Summary!$B$2</f>
        <v>USD</v>
      </c>
      <c r="AI10" s="7">
        <f t="shared" ref="AI10:AT10" si="3">IF(C10="",0,C10)</f>
        <v>0</v>
      </c>
      <c r="AJ10" s="7">
        <f t="shared" si="3"/>
        <v>1688.61</v>
      </c>
      <c r="AK10" s="7">
        <f t="shared" si="3"/>
        <v>0</v>
      </c>
      <c r="AL10" s="7">
        <f t="shared" si="3"/>
        <v>0</v>
      </c>
      <c r="AM10" s="7">
        <f t="shared" si="3"/>
        <v>0</v>
      </c>
      <c r="AN10" s="7">
        <f t="shared" si="3"/>
        <v>0</v>
      </c>
      <c r="AO10" s="7">
        <f t="shared" si="3"/>
        <v>100</v>
      </c>
      <c r="AP10" s="7">
        <f t="shared" si="3"/>
        <v>0</v>
      </c>
      <c r="AQ10" s="7">
        <f t="shared" si="3"/>
        <v>0</v>
      </c>
      <c r="AR10" s="7">
        <f t="shared" si="3"/>
        <v>0</v>
      </c>
      <c r="AS10" s="7">
        <f t="shared" si="3"/>
        <v>0</v>
      </c>
      <c r="AT10" s="7">
        <f t="shared" si="3"/>
        <v>0</v>
      </c>
    </row>
    <row r="11" spans="1:46" ht="21.75" customHeight="1" x14ac:dyDescent="0.3">
      <c r="A11" s="61" t="s">
        <v>359</v>
      </c>
      <c r="B11" s="63"/>
      <c r="C11" s="64">
        <f t="shared" ref="C11:O11" si="4">SUM(C10:C10)</f>
        <v>0</v>
      </c>
      <c r="D11" s="64">
        <f t="shared" si="4"/>
        <v>1688.61</v>
      </c>
      <c r="E11" s="64">
        <f t="shared" si="4"/>
        <v>0</v>
      </c>
      <c r="F11" s="64">
        <f t="shared" si="4"/>
        <v>0</v>
      </c>
      <c r="G11" s="64">
        <f t="shared" si="4"/>
        <v>0</v>
      </c>
      <c r="H11" s="64">
        <f t="shared" si="4"/>
        <v>0</v>
      </c>
      <c r="I11" s="64">
        <f t="shared" si="4"/>
        <v>100</v>
      </c>
      <c r="J11" s="64">
        <f t="shared" si="4"/>
        <v>0</v>
      </c>
      <c r="K11" s="64">
        <f t="shared" si="4"/>
        <v>0</v>
      </c>
      <c r="L11" s="64">
        <f t="shared" si="4"/>
        <v>0</v>
      </c>
      <c r="M11" s="64">
        <f t="shared" si="4"/>
        <v>0</v>
      </c>
      <c r="N11" s="64">
        <f t="shared" si="4"/>
        <v>0</v>
      </c>
      <c r="O11" s="64">
        <f t="shared" si="4"/>
        <v>1788.61</v>
      </c>
      <c r="AF11" s="7">
        <v>1</v>
      </c>
    </row>
    <row r="12" spans="1:46" ht="21.75" customHeight="1" x14ac:dyDescent="0.3">
      <c r="A12" s="3"/>
      <c r="B12" s="63"/>
      <c r="C12" s="4"/>
      <c r="D12" s="4"/>
      <c r="E12" s="4"/>
      <c r="F12" s="4"/>
      <c r="G12" s="4"/>
      <c r="H12" s="4"/>
      <c r="I12" s="4"/>
      <c r="J12" s="4"/>
      <c r="K12" s="4"/>
      <c r="L12" s="4"/>
      <c r="M12" s="4"/>
      <c r="N12" s="4"/>
      <c r="O12" s="4"/>
      <c r="AF12" s="7">
        <v>1</v>
      </c>
    </row>
    <row r="13" spans="1:46" ht="21.75" customHeight="1" x14ac:dyDescent="0.3">
      <c r="A13" s="61" t="s">
        <v>266</v>
      </c>
      <c r="B13" s="63"/>
      <c r="C13" s="4"/>
      <c r="D13" s="4"/>
      <c r="E13" s="4"/>
      <c r="F13" s="4"/>
      <c r="G13" s="4"/>
      <c r="H13" s="4"/>
      <c r="I13" s="4"/>
      <c r="J13" s="4"/>
      <c r="K13" s="4"/>
      <c r="L13" s="4"/>
      <c r="M13" s="4"/>
      <c r="N13" s="4"/>
      <c r="O13" s="4"/>
      <c r="AF13" s="7">
        <v>1</v>
      </c>
    </row>
    <row r="14" spans="1:46" ht="21.75" customHeight="1" x14ac:dyDescent="0.3">
      <c r="A14" s="11">
        <v>7058</v>
      </c>
      <c r="B14" s="62" t="str">
        <f>IF(ISTEXT(VLOOKUP(A14,'Chart of Accounts'!$B$5:$C$61,2,FALSE)),VLOOKUP(A14,'Chart of Accounts'!$B$5:$C$61,2,FALSE),"")</f>
        <v>Lodging Expense</v>
      </c>
      <c r="C14" s="10"/>
      <c r="D14" s="10">
        <v>1772.7</v>
      </c>
      <c r="E14" s="10"/>
      <c r="F14" s="10"/>
      <c r="G14" s="10"/>
      <c r="H14" s="10"/>
      <c r="I14" s="10">
        <v>100</v>
      </c>
      <c r="J14" s="10"/>
      <c r="K14" s="10"/>
      <c r="L14" s="10"/>
      <c r="M14" s="10"/>
      <c r="N14" s="10"/>
      <c r="O14" s="4">
        <f>SUM(C14:N14)</f>
        <v>1872.7</v>
      </c>
      <c r="AA14" s="7" t="s">
        <v>190</v>
      </c>
      <c r="AB14" s="7" t="str">
        <f t="shared" ref="AB14" si="5">IF(A14="","",A14&amp;"-000000")</f>
        <v>7058-000000</v>
      </c>
      <c r="AC14" s="7">
        <v>971</v>
      </c>
      <c r="AD14" s="7" t="str">
        <f t="shared" ref="AD14" si="6">IF(LEN($O$1)=3,$O$1,IF(LEN($O$1)=2,0&amp;$O$1,IF(LEN($O$1)=1,0&amp;0&amp;$O$1,"ERROR")))</f>
        <v>043</v>
      </c>
      <c r="AF14" s="7">
        <v>1</v>
      </c>
      <c r="AG14" s="7">
        <v>110</v>
      </c>
      <c r="AH14" s="7" t="str">
        <f>Summary!$B$2</f>
        <v>USD</v>
      </c>
      <c r="AI14" s="7">
        <f t="shared" ref="AI14:AT14" si="7">IF(C14="",0,C14)</f>
        <v>0</v>
      </c>
      <c r="AJ14" s="7">
        <f t="shared" si="7"/>
        <v>1772.7</v>
      </c>
      <c r="AK14" s="7">
        <f t="shared" si="7"/>
        <v>0</v>
      </c>
      <c r="AL14" s="7">
        <f t="shared" si="7"/>
        <v>0</v>
      </c>
      <c r="AM14" s="7">
        <f t="shared" si="7"/>
        <v>0</v>
      </c>
      <c r="AN14" s="7">
        <f t="shared" si="7"/>
        <v>0</v>
      </c>
      <c r="AO14" s="7">
        <f t="shared" si="7"/>
        <v>100</v>
      </c>
      <c r="AP14" s="7">
        <f t="shared" si="7"/>
        <v>0</v>
      </c>
      <c r="AQ14" s="7">
        <f t="shared" si="7"/>
        <v>0</v>
      </c>
      <c r="AR14" s="7">
        <f t="shared" si="7"/>
        <v>0</v>
      </c>
      <c r="AS14" s="7">
        <f t="shared" si="7"/>
        <v>0</v>
      </c>
      <c r="AT14" s="7">
        <f t="shared" si="7"/>
        <v>0</v>
      </c>
    </row>
    <row r="15" spans="1:46" ht="21.75" customHeight="1" x14ac:dyDescent="0.3">
      <c r="A15" s="61" t="s">
        <v>346</v>
      </c>
      <c r="B15" s="62"/>
      <c r="C15" s="64">
        <f t="shared" ref="C15:O15" si="8">SUM(C14:C14)</f>
        <v>0</v>
      </c>
      <c r="D15" s="64">
        <f t="shared" si="8"/>
        <v>1772.7</v>
      </c>
      <c r="E15" s="64">
        <f t="shared" si="8"/>
        <v>0</v>
      </c>
      <c r="F15" s="64">
        <f t="shared" si="8"/>
        <v>0</v>
      </c>
      <c r="G15" s="64">
        <f t="shared" si="8"/>
        <v>0</v>
      </c>
      <c r="H15" s="64">
        <f t="shared" si="8"/>
        <v>0</v>
      </c>
      <c r="I15" s="64">
        <f t="shared" si="8"/>
        <v>100</v>
      </c>
      <c r="J15" s="64">
        <f t="shared" si="8"/>
        <v>0</v>
      </c>
      <c r="K15" s="64">
        <f t="shared" si="8"/>
        <v>0</v>
      </c>
      <c r="L15" s="64">
        <f t="shared" si="8"/>
        <v>0</v>
      </c>
      <c r="M15" s="64">
        <f t="shared" si="8"/>
        <v>0</v>
      </c>
      <c r="N15" s="64">
        <f t="shared" si="8"/>
        <v>0</v>
      </c>
      <c r="O15" s="64">
        <f t="shared" si="8"/>
        <v>1872.7</v>
      </c>
      <c r="AF15" s="7">
        <v>1</v>
      </c>
    </row>
    <row r="16" spans="1:46" ht="21.75" customHeight="1" x14ac:dyDescent="0.3">
      <c r="A16" s="11"/>
      <c r="B16" s="62"/>
      <c r="C16" s="4"/>
      <c r="D16" s="4"/>
      <c r="E16" s="4"/>
      <c r="F16" s="4"/>
      <c r="G16" s="4"/>
      <c r="H16" s="4"/>
      <c r="I16" s="4"/>
      <c r="J16" s="4"/>
      <c r="K16" s="4"/>
      <c r="L16" s="4"/>
      <c r="M16" s="4"/>
      <c r="N16" s="4"/>
      <c r="O16" s="4"/>
      <c r="AF16" s="7">
        <v>1</v>
      </c>
    </row>
    <row r="17" spans="1:46" ht="21.75" customHeight="1" x14ac:dyDescent="0.3">
      <c r="A17" s="61" t="s">
        <v>265</v>
      </c>
      <c r="B17" s="63"/>
      <c r="C17" s="4"/>
      <c r="D17" s="4"/>
      <c r="E17" s="4"/>
      <c r="F17" s="4"/>
      <c r="G17" s="4"/>
      <c r="H17" s="4"/>
      <c r="I17" s="4"/>
      <c r="J17" s="4"/>
      <c r="K17" s="4"/>
      <c r="L17" s="4"/>
      <c r="M17" s="4"/>
      <c r="N17" s="4"/>
      <c r="O17" s="4"/>
      <c r="AF17" s="7">
        <v>1</v>
      </c>
    </row>
    <row r="18" spans="1:46" ht="21.75" customHeight="1" x14ac:dyDescent="0.3">
      <c r="A18" s="11">
        <v>7058</v>
      </c>
      <c r="B18" s="62" t="str">
        <f>IF(ISTEXT(VLOOKUP(A18,'Chart of Accounts'!$B$5:$C$61,2,FALSE)),VLOOKUP(A18,'Chart of Accounts'!$B$5:$C$61,2,FALSE),"")</f>
        <v>Lodging Expense</v>
      </c>
      <c r="C18" s="10"/>
      <c r="D18" s="10">
        <v>1705.89</v>
      </c>
      <c r="E18" s="10"/>
      <c r="F18" s="10"/>
      <c r="G18" s="10"/>
      <c r="H18" s="10"/>
      <c r="I18" s="10">
        <v>100</v>
      </c>
      <c r="J18" s="10"/>
      <c r="K18" s="10"/>
      <c r="L18" s="10"/>
      <c r="M18" s="10"/>
      <c r="N18" s="10"/>
      <c r="O18" s="4">
        <f>SUM(C18:N18)</f>
        <v>1805.89</v>
      </c>
      <c r="AA18" s="7" t="s">
        <v>190</v>
      </c>
      <c r="AB18" s="7" t="str">
        <f t="shared" ref="AB18" si="9">IF(A18="","",A18&amp;"-000000")</f>
        <v>7058-000000</v>
      </c>
      <c r="AC18" s="7">
        <v>972</v>
      </c>
      <c r="AD18" s="7" t="str">
        <f t="shared" ref="AD18" si="10">IF(LEN($O$1)=3,$O$1,IF(LEN($O$1)=2,0&amp;$O$1,IF(LEN($O$1)=1,0&amp;0&amp;$O$1,"ERROR")))</f>
        <v>043</v>
      </c>
      <c r="AF18" s="7">
        <v>1</v>
      </c>
      <c r="AG18" s="7">
        <v>110</v>
      </c>
      <c r="AH18" s="7" t="str">
        <f>Summary!$B$2</f>
        <v>USD</v>
      </c>
      <c r="AI18" s="7">
        <f t="shared" ref="AI18:AT18" si="11">IF(C18="",0,C18)</f>
        <v>0</v>
      </c>
      <c r="AJ18" s="7">
        <f t="shared" si="11"/>
        <v>1705.89</v>
      </c>
      <c r="AK18" s="7">
        <f t="shared" si="11"/>
        <v>0</v>
      </c>
      <c r="AL18" s="7">
        <f t="shared" si="11"/>
        <v>0</v>
      </c>
      <c r="AM18" s="7">
        <f t="shared" si="11"/>
        <v>0</v>
      </c>
      <c r="AN18" s="7">
        <f t="shared" si="11"/>
        <v>0</v>
      </c>
      <c r="AO18" s="7">
        <f t="shared" si="11"/>
        <v>100</v>
      </c>
      <c r="AP18" s="7">
        <f t="shared" si="11"/>
        <v>0</v>
      </c>
      <c r="AQ18" s="7">
        <f t="shared" si="11"/>
        <v>0</v>
      </c>
      <c r="AR18" s="7">
        <f t="shared" si="11"/>
        <v>0</v>
      </c>
      <c r="AS18" s="7">
        <f t="shared" si="11"/>
        <v>0</v>
      </c>
      <c r="AT18" s="7">
        <f t="shared" si="11"/>
        <v>0</v>
      </c>
    </row>
    <row r="19" spans="1:46" ht="21.75" customHeight="1" x14ac:dyDescent="0.3">
      <c r="A19" s="61" t="s">
        <v>347</v>
      </c>
      <c r="B19" s="62"/>
      <c r="C19" s="64">
        <f t="shared" ref="C19:O19" si="12">SUM(C18:C18)</f>
        <v>0</v>
      </c>
      <c r="D19" s="64">
        <f t="shared" si="12"/>
        <v>1705.89</v>
      </c>
      <c r="E19" s="64">
        <f t="shared" si="12"/>
        <v>0</v>
      </c>
      <c r="F19" s="64">
        <f t="shared" si="12"/>
        <v>0</v>
      </c>
      <c r="G19" s="64">
        <f t="shared" si="12"/>
        <v>0</v>
      </c>
      <c r="H19" s="64">
        <f t="shared" si="12"/>
        <v>0</v>
      </c>
      <c r="I19" s="64">
        <f t="shared" si="12"/>
        <v>100</v>
      </c>
      <c r="J19" s="64">
        <f t="shared" si="12"/>
        <v>0</v>
      </c>
      <c r="K19" s="64">
        <f t="shared" si="12"/>
        <v>0</v>
      </c>
      <c r="L19" s="64">
        <f t="shared" si="12"/>
        <v>0</v>
      </c>
      <c r="M19" s="64">
        <f t="shared" si="12"/>
        <v>0</v>
      </c>
      <c r="N19" s="64">
        <f t="shared" si="12"/>
        <v>0</v>
      </c>
      <c r="O19" s="64">
        <f t="shared" si="12"/>
        <v>1805.89</v>
      </c>
      <c r="AF19" s="7">
        <v>1</v>
      </c>
    </row>
    <row r="20" spans="1:46" ht="21.75" customHeight="1" x14ac:dyDescent="0.3">
      <c r="A20" s="11"/>
      <c r="B20" s="62"/>
      <c r="C20" s="4"/>
      <c r="D20" s="4"/>
      <c r="E20" s="4"/>
      <c r="F20" s="4"/>
      <c r="G20" s="4"/>
      <c r="H20" s="4"/>
      <c r="I20" s="4"/>
      <c r="J20" s="4"/>
      <c r="K20" s="4"/>
      <c r="L20" s="4"/>
      <c r="M20" s="4"/>
      <c r="N20" s="4"/>
      <c r="O20" s="4"/>
      <c r="AF20" s="7">
        <v>1</v>
      </c>
    </row>
    <row r="21" spans="1:46" ht="21.75" customHeight="1" x14ac:dyDescent="0.3">
      <c r="A21" s="61" t="s">
        <v>267</v>
      </c>
      <c r="B21" s="63"/>
      <c r="C21" s="4"/>
      <c r="D21" s="4"/>
      <c r="E21" s="4"/>
      <c r="F21" s="4"/>
      <c r="G21" s="4"/>
      <c r="H21" s="4"/>
      <c r="I21" s="4"/>
      <c r="J21" s="4"/>
      <c r="K21" s="4"/>
      <c r="L21" s="4"/>
      <c r="M21" s="4"/>
      <c r="N21" s="4"/>
      <c r="O21" s="4"/>
      <c r="AF21" s="7">
        <v>1</v>
      </c>
    </row>
    <row r="22" spans="1:46" ht="21.75" customHeight="1" x14ac:dyDescent="0.3">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043</v>
      </c>
      <c r="AF22" s="7">
        <v>1</v>
      </c>
      <c r="AG22" s="7">
        <v>110</v>
      </c>
      <c r="AH22" s="7" t="str">
        <f>Summary!$B$2</f>
        <v>USD</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3">
      <c r="A23" s="61" t="s">
        <v>348</v>
      </c>
      <c r="B23" s="62"/>
      <c r="C23" s="64">
        <f t="shared" ref="C23:O23" si="17">SUM(C22:C22)</f>
        <v>0</v>
      </c>
      <c r="D23" s="64">
        <f t="shared" si="17"/>
        <v>0</v>
      </c>
      <c r="E23" s="64">
        <f t="shared" si="17"/>
        <v>0</v>
      </c>
      <c r="F23" s="64">
        <f t="shared" si="17"/>
        <v>0</v>
      </c>
      <c r="G23" s="64">
        <f t="shared" si="17"/>
        <v>0</v>
      </c>
      <c r="H23" s="64">
        <f t="shared" si="17"/>
        <v>0</v>
      </c>
      <c r="I23" s="64">
        <f t="shared" si="17"/>
        <v>0</v>
      </c>
      <c r="J23" s="64">
        <f t="shared" si="17"/>
        <v>0</v>
      </c>
      <c r="K23" s="64">
        <f t="shared" si="17"/>
        <v>0</v>
      </c>
      <c r="L23" s="64">
        <f t="shared" si="17"/>
        <v>0</v>
      </c>
      <c r="M23" s="64">
        <f t="shared" si="17"/>
        <v>0</v>
      </c>
      <c r="N23" s="64">
        <f t="shared" si="17"/>
        <v>0</v>
      </c>
      <c r="O23" s="64">
        <f t="shared" si="17"/>
        <v>0</v>
      </c>
      <c r="AF23" s="7">
        <v>1</v>
      </c>
    </row>
    <row r="24" spans="1:46" ht="21.75" customHeight="1" x14ac:dyDescent="0.3">
      <c r="A24" s="11"/>
      <c r="B24" s="62"/>
      <c r="C24" s="65"/>
      <c r="D24" s="65"/>
      <c r="E24" s="65"/>
      <c r="F24" s="65"/>
      <c r="G24" s="65"/>
      <c r="H24" s="65"/>
      <c r="I24" s="65"/>
      <c r="J24" s="65"/>
      <c r="K24" s="65"/>
      <c r="L24" s="65"/>
      <c r="M24" s="65"/>
      <c r="N24" s="65"/>
      <c r="O24" s="65"/>
      <c r="AF24" s="7">
        <v>1</v>
      </c>
    </row>
    <row r="25" spans="1:46" ht="21.75" customHeight="1" x14ac:dyDescent="0.3">
      <c r="A25" s="61" t="s">
        <v>269</v>
      </c>
      <c r="B25" s="63"/>
      <c r="C25" s="4"/>
      <c r="D25" s="4"/>
      <c r="E25" s="4"/>
      <c r="F25" s="4"/>
      <c r="G25" s="4"/>
      <c r="H25" s="4"/>
      <c r="I25" s="4"/>
      <c r="J25" s="4"/>
      <c r="K25" s="4"/>
      <c r="L25" s="4"/>
      <c r="M25" s="4"/>
      <c r="N25" s="4"/>
      <c r="O25" s="4"/>
      <c r="AF25" s="7">
        <v>1</v>
      </c>
    </row>
    <row r="26" spans="1:46" ht="21.75" customHeight="1" x14ac:dyDescent="0.3">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043</v>
      </c>
      <c r="AF26" s="7">
        <v>1</v>
      </c>
      <c r="AG26" s="7">
        <v>110</v>
      </c>
      <c r="AH26" s="7" t="str">
        <f>Summary!$B$2</f>
        <v>USD</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3">
      <c r="A27" s="61" t="s">
        <v>349</v>
      </c>
      <c r="B27" s="62"/>
      <c r="C27" s="64">
        <f t="shared" ref="C27:O27" si="22">SUM(C26:C26)</f>
        <v>0</v>
      </c>
      <c r="D27" s="64">
        <f t="shared" si="22"/>
        <v>0</v>
      </c>
      <c r="E27" s="64">
        <f t="shared" si="22"/>
        <v>0</v>
      </c>
      <c r="F27" s="64">
        <f t="shared" si="22"/>
        <v>0</v>
      </c>
      <c r="G27" s="64">
        <f t="shared" si="22"/>
        <v>0</v>
      </c>
      <c r="H27" s="64">
        <f t="shared" si="22"/>
        <v>0</v>
      </c>
      <c r="I27" s="64">
        <f t="shared" si="22"/>
        <v>0</v>
      </c>
      <c r="J27" s="64">
        <f t="shared" si="22"/>
        <v>0</v>
      </c>
      <c r="K27" s="64">
        <f t="shared" si="22"/>
        <v>0</v>
      </c>
      <c r="L27" s="64">
        <f t="shared" si="22"/>
        <v>0</v>
      </c>
      <c r="M27" s="64">
        <f t="shared" si="22"/>
        <v>0</v>
      </c>
      <c r="N27" s="64">
        <f t="shared" si="22"/>
        <v>0</v>
      </c>
      <c r="O27" s="64">
        <f t="shared" si="22"/>
        <v>0</v>
      </c>
      <c r="AF27" s="7">
        <v>1</v>
      </c>
    </row>
    <row r="28" spans="1:46" ht="21.75" customHeight="1" x14ac:dyDescent="0.3">
      <c r="A28" s="11"/>
      <c r="B28" s="62"/>
      <c r="C28" s="4"/>
      <c r="D28" s="4"/>
      <c r="E28" s="4"/>
      <c r="F28" s="4"/>
      <c r="G28" s="4"/>
      <c r="H28" s="4"/>
      <c r="I28" s="4"/>
      <c r="J28" s="4"/>
      <c r="K28" s="4"/>
      <c r="L28" s="4"/>
      <c r="M28" s="4"/>
      <c r="N28" s="4"/>
      <c r="O28" s="4"/>
      <c r="AF28" s="7">
        <v>1</v>
      </c>
    </row>
    <row r="29" spans="1:46" ht="21.75" customHeight="1" x14ac:dyDescent="0.3">
      <c r="A29" s="61" t="s">
        <v>270</v>
      </c>
      <c r="B29" s="63"/>
      <c r="C29" s="4"/>
      <c r="D29" s="4"/>
      <c r="E29" s="4"/>
      <c r="F29" s="4"/>
      <c r="G29" s="4"/>
      <c r="H29" s="4"/>
      <c r="I29" s="4"/>
      <c r="J29" s="4"/>
      <c r="K29" s="4"/>
      <c r="L29" s="4"/>
      <c r="M29" s="4"/>
      <c r="N29" s="4"/>
      <c r="O29" s="4"/>
      <c r="AF29" s="7">
        <v>1</v>
      </c>
    </row>
    <row r="30" spans="1:46" ht="21.75" customHeight="1" x14ac:dyDescent="0.3">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043</v>
      </c>
      <c r="AF30" s="7">
        <v>1</v>
      </c>
      <c r="AG30" s="7">
        <v>110</v>
      </c>
      <c r="AH30" s="7" t="str">
        <f>Summary!$B$2</f>
        <v>USD</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3">
      <c r="A31" s="61" t="s">
        <v>350</v>
      </c>
      <c r="B31" s="62"/>
      <c r="C31" s="64">
        <f t="shared" ref="C31:O31" si="27">SUM(C30:C30)</f>
        <v>0</v>
      </c>
      <c r="D31" s="64">
        <f t="shared" si="27"/>
        <v>0</v>
      </c>
      <c r="E31" s="64">
        <f t="shared" si="27"/>
        <v>0</v>
      </c>
      <c r="F31" s="64">
        <f t="shared" si="27"/>
        <v>0</v>
      </c>
      <c r="G31" s="64">
        <f t="shared" si="27"/>
        <v>0</v>
      </c>
      <c r="H31" s="64">
        <f t="shared" si="27"/>
        <v>0</v>
      </c>
      <c r="I31" s="64">
        <f t="shared" si="27"/>
        <v>0</v>
      </c>
      <c r="J31" s="64">
        <f t="shared" si="27"/>
        <v>0</v>
      </c>
      <c r="K31" s="64">
        <f t="shared" si="27"/>
        <v>0</v>
      </c>
      <c r="L31" s="64">
        <f t="shared" si="27"/>
        <v>0</v>
      </c>
      <c r="M31" s="64">
        <f t="shared" si="27"/>
        <v>0</v>
      </c>
      <c r="N31" s="64">
        <f t="shared" si="27"/>
        <v>0</v>
      </c>
      <c r="O31" s="64">
        <f t="shared" si="27"/>
        <v>0</v>
      </c>
      <c r="AF31" s="7">
        <v>1</v>
      </c>
    </row>
    <row r="32" spans="1:46" ht="21.75" customHeight="1" x14ac:dyDescent="0.3">
      <c r="A32" s="11"/>
      <c r="B32" s="62"/>
      <c r="C32" s="65"/>
      <c r="D32" s="65"/>
      <c r="E32" s="65"/>
      <c r="F32" s="65"/>
      <c r="G32" s="65"/>
      <c r="H32" s="65"/>
      <c r="I32" s="65"/>
      <c r="J32" s="65"/>
      <c r="K32" s="65"/>
      <c r="L32" s="65"/>
      <c r="M32" s="65"/>
      <c r="N32" s="65"/>
      <c r="O32" s="65"/>
      <c r="AF32" s="7">
        <v>1</v>
      </c>
    </row>
    <row r="33" spans="1:46" ht="21.75" customHeight="1" x14ac:dyDescent="0.3">
      <c r="A33" s="61" t="s">
        <v>271</v>
      </c>
      <c r="B33" s="63"/>
      <c r="C33" s="4"/>
      <c r="D33" s="4"/>
      <c r="E33" s="4"/>
      <c r="F33" s="4"/>
      <c r="G33" s="4"/>
      <c r="H33" s="4"/>
      <c r="I33" s="4"/>
      <c r="J33" s="4"/>
      <c r="K33" s="4"/>
      <c r="L33" s="4"/>
      <c r="M33" s="4"/>
      <c r="N33" s="4"/>
      <c r="O33" s="4"/>
      <c r="AF33" s="7">
        <v>1</v>
      </c>
    </row>
    <row r="34" spans="1:46" ht="21.75" customHeight="1" x14ac:dyDescent="0.3">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043</v>
      </c>
      <c r="AF34" s="7">
        <v>1</v>
      </c>
      <c r="AG34" s="7">
        <v>110</v>
      </c>
      <c r="AH34" s="7" t="str">
        <f>Summary!$B$2</f>
        <v>USD</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3">
      <c r="A35" s="61" t="s">
        <v>351</v>
      </c>
      <c r="B35" s="63"/>
      <c r="C35" s="64">
        <f t="shared" ref="C35:O35" si="32">SUM(C34:C34)</f>
        <v>0</v>
      </c>
      <c r="D35" s="64">
        <f t="shared" si="32"/>
        <v>0</v>
      </c>
      <c r="E35" s="64">
        <f t="shared" si="32"/>
        <v>0</v>
      </c>
      <c r="F35" s="64">
        <f t="shared" si="32"/>
        <v>0</v>
      </c>
      <c r="G35" s="64">
        <f t="shared" si="32"/>
        <v>0</v>
      </c>
      <c r="H35" s="64">
        <f t="shared" si="32"/>
        <v>0</v>
      </c>
      <c r="I35" s="64">
        <f t="shared" si="32"/>
        <v>0</v>
      </c>
      <c r="J35" s="64">
        <f t="shared" si="32"/>
        <v>0</v>
      </c>
      <c r="K35" s="64">
        <f t="shared" si="32"/>
        <v>0</v>
      </c>
      <c r="L35" s="64">
        <f t="shared" si="32"/>
        <v>0</v>
      </c>
      <c r="M35" s="64">
        <f t="shared" si="32"/>
        <v>0</v>
      </c>
      <c r="N35" s="64">
        <f t="shared" si="32"/>
        <v>0</v>
      </c>
      <c r="O35" s="64">
        <f t="shared" si="32"/>
        <v>0</v>
      </c>
      <c r="AF35" s="7">
        <v>1</v>
      </c>
    </row>
    <row r="36" spans="1:46" ht="21.75" customHeight="1" x14ac:dyDescent="0.3">
      <c r="A36" s="3"/>
      <c r="B36" s="63"/>
      <c r="C36" s="4"/>
      <c r="D36" s="4"/>
      <c r="E36" s="4"/>
      <c r="F36" s="4"/>
      <c r="G36" s="4"/>
      <c r="H36" s="4"/>
      <c r="I36" s="4"/>
      <c r="J36" s="4"/>
      <c r="K36" s="4"/>
      <c r="L36" s="4"/>
      <c r="M36" s="4"/>
      <c r="N36" s="4"/>
      <c r="O36" s="4"/>
      <c r="AF36" s="7">
        <v>1</v>
      </c>
    </row>
    <row r="37" spans="1:46" ht="21.75" customHeight="1" x14ac:dyDescent="0.3">
      <c r="A37" s="61" t="s">
        <v>272</v>
      </c>
      <c r="B37" s="63"/>
      <c r="C37" s="4"/>
      <c r="D37" s="4"/>
      <c r="E37" s="4"/>
      <c r="F37" s="4"/>
      <c r="G37" s="4"/>
      <c r="H37" s="4"/>
      <c r="I37" s="4"/>
      <c r="J37" s="4"/>
      <c r="K37" s="4"/>
      <c r="L37" s="4"/>
      <c r="M37" s="4"/>
      <c r="N37" s="4"/>
      <c r="O37" s="4"/>
      <c r="AF37" s="7">
        <v>1</v>
      </c>
    </row>
    <row r="38" spans="1:46" ht="21.75" customHeight="1" x14ac:dyDescent="0.3">
      <c r="A38" s="11">
        <v>7058</v>
      </c>
      <c r="B38" s="62"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043</v>
      </c>
      <c r="AF38" s="7">
        <v>1</v>
      </c>
      <c r="AG38" s="7">
        <v>110</v>
      </c>
      <c r="AH38" s="7" t="str">
        <f>Summary!$B$2</f>
        <v>USD</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3">
      <c r="A39" s="61" t="s">
        <v>352</v>
      </c>
      <c r="B39" s="62"/>
      <c r="C39" s="64">
        <f t="shared" ref="C39:O39" si="37">SUM(C38:C38)</f>
        <v>0</v>
      </c>
      <c r="D39" s="64">
        <f t="shared" si="37"/>
        <v>0</v>
      </c>
      <c r="E39" s="64">
        <f t="shared" si="37"/>
        <v>0</v>
      </c>
      <c r="F39" s="64">
        <f t="shared" si="37"/>
        <v>0</v>
      </c>
      <c r="G39" s="64">
        <f t="shared" si="37"/>
        <v>0</v>
      </c>
      <c r="H39" s="64">
        <f t="shared" si="37"/>
        <v>0</v>
      </c>
      <c r="I39" s="64">
        <f t="shared" si="37"/>
        <v>0</v>
      </c>
      <c r="J39" s="64">
        <f t="shared" si="37"/>
        <v>0</v>
      </c>
      <c r="K39" s="64">
        <f t="shared" si="37"/>
        <v>0</v>
      </c>
      <c r="L39" s="64">
        <f t="shared" si="37"/>
        <v>0</v>
      </c>
      <c r="M39" s="64">
        <f t="shared" si="37"/>
        <v>0</v>
      </c>
      <c r="N39" s="64">
        <f t="shared" si="37"/>
        <v>0</v>
      </c>
      <c r="O39" s="64">
        <f t="shared" si="37"/>
        <v>0</v>
      </c>
      <c r="AF39" s="7">
        <v>1</v>
      </c>
    </row>
    <row r="40" spans="1:46" ht="21.75" customHeight="1" x14ac:dyDescent="0.3">
      <c r="A40" s="11"/>
      <c r="B40" s="62"/>
      <c r="C40" s="4"/>
      <c r="D40" s="4"/>
      <c r="E40" s="4"/>
      <c r="F40" s="4"/>
      <c r="G40" s="4"/>
      <c r="H40" s="4"/>
      <c r="I40" s="4"/>
      <c r="J40" s="4"/>
      <c r="K40" s="4"/>
      <c r="L40" s="4"/>
      <c r="M40" s="4"/>
      <c r="N40" s="4"/>
      <c r="O40" s="4"/>
      <c r="AF40" s="7">
        <v>1</v>
      </c>
    </row>
    <row r="41" spans="1:46" ht="21.75" customHeight="1" x14ac:dyDescent="0.3">
      <c r="A41" s="61" t="s">
        <v>318</v>
      </c>
      <c r="B41" s="63"/>
      <c r="C41" s="4"/>
      <c r="D41" s="4"/>
      <c r="E41" s="4"/>
      <c r="F41" s="4"/>
      <c r="G41" s="4"/>
      <c r="H41" s="4"/>
      <c r="I41" s="4"/>
      <c r="J41" s="4"/>
      <c r="K41" s="4"/>
      <c r="L41" s="4"/>
      <c r="M41" s="4"/>
      <c r="N41" s="4"/>
      <c r="O41" s="4"/>
      <c r="AF41" s="7">
        <v>1</v>
      </c>
    </row>
    <row r="42" spans="1:46" ht="21.75" customHeight="1" x14ac:dyDescent="0.3">
      <c r="A42" s="11">
        <v>7058</v>
      </c>
      <c r="B42" s="62" t="str">
        <f>IF(ISTEXT(VLOOKUP(A42,'Chart of Accounts'!$B$5:$C$61,2,FALSE)),VLOOKUP(A42,'Chart of Accounts'!$B$5:$C$61,2,FALSE),"")</f>
        <v>Lodging Expense</v>
      </c>
      <c r="C42" s="10"/>
      <c r="D42" s="10"/>
      <c r="E42" s="10"/>
      <c r="F42" s="10"/>
      <c r="G42" s="10"/>
      <c r="H42" s="10"/>
      <c r="I42" s="10"/>
      <c r="J42" s="10"/>
      <c r="K42" s="10"/>
      <c r="L42" s="10"/>
      <c r="M42" s="10"/>
      <c r="N42" s="10"/>
      <c r="O42" s="4">
        <f t="shared" ref="O42" si="38">SUM(C42:N42)</f>
        <v>0</v>
      </c>
      <c r="AA42" s="7" t="s">
        <v>190</v>
      </c>
      <c r="AB42" s="7" t="str">
        <f t="shared" ref="AB42" si="39">IF(A42="","",A42&amp;"-000000")</f>
        <v>7058-000000</v>
      </c>
      <c r="AC42" s="7">
        <v>978</v>
      </c>
      <c r="AD42" s="7" t="str">
        <f t="shared" ref="AD42" si="40">IF(LEN($O$1)=3,$O$1,IF(LEN($O$1)=2,0&amp;$O$1,IF(LEN($O$1)=1,0&amp;0&amp;$O$1,"ERROR")))</f>
        <v>043</v>
      </c>
      <c r="AF42" s="7">
        <v>1</v>
      </c>
      <c r="AG42" s="7">
        <v>110</v>
      </c>
      <c r="AH42" s="7" t="str">
        <f>Summary!$B$2</f>
        <v>USD</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0</v>
      </c>
      <c r="AT42" s="7">
        <f t="shared" si="41"/>
        <v>0</v>
      </c>
    </row>
    <row r="43" spans="1:46" ht="21.75" customHeight="1" x14ac:dyDescent="0.3">
      <c r="A43" s="61" t="s">
        <v>360</v>
      </c>
      <c r="B43" s="62"/>
      <c r="C43" s="64">
        <f t="shared" ref="C43:O43" si="42">SUM(C42:C42)</f>
        <v>0</v>
      </c>
      <c r="D43" s="64">
        <f t="shared" si="42"/>
        <v>0</v>
      </c>
      <c r="E43" s="64">
        <f t="shared" si="42"/>
        <v>0</v>
      </c>
      <c r="F43" s="64">
        <f t="shared" si="42"/>
        <v>0</v>
      </c>
      <c r="G43" s="64">
        <f t="shared" si="42"/>
        <v>0</v>
      </c>
      <c r="H43" s="64">
        <f t="shared" si="42"/>
        <v>0</v>
      </c>
      <c r="I43" s="64">
        <f t="shared" si="42"/>
        <v>0</v>
      </c>
      <c r="J43" s="64">
        <f t="shared" si="42"/>
        <v>0</v>
      </c>
      <c r="K43" s="64">
        <f t="shared" si="42"/>
        <v>0</v>
      </c>
      <c r="L43" s="64">
        <f t="shared" si="42"/>
        <v>0</v>
      </c>
      <c r="M43" s="64">
        <f t="shared" si="42"/>
        <v>0</v>
      </c>
      <c r="N43" s="64">
        <f t="shared" si="42"/>
        <v>0</v>
      </c>
      <c r="O43" s="64">
        <f t="shared" si="42"/>
        <v>0</v>
      </c>
      <c r="AF43" s="7">
        <v>1</v>
      </c>
    </row>
    <row r="44" spans="1:46" ht="21.75" customHeight="1" x14ac:dyDescent="0.3">
      <c r="A44" s="11"/>
      <c r="B44" s="62"/>
      <c r="C44" s="4"/>
      <c r="D44" s="4"/>
      <c r="E44" s="4"/>
      <c r="F44" s="4"/>
      <c r="G44" s="4"/>
      <c r="H44" s="4"/>
      <c r="I44" s="4"/>
      <c r="J44" s="4"/>
      <c r="K44" s="4"/>
      <c r="L44" s="4"/>
      <c r="M44" s="4"/>
      <c r="N44" s="4"/>
      <c r="O44" s="4"/>
      <c r="AF44" s="7">
        <v>1</v>
      </c>
    </row>
    <row r="45" spans="1:46" ht="21.75" customHeight="1" x14ac:dyDescent="0.3">
      <c r="A45" s="61" t="s">
        <v>322</v>
      </c>
      <c r="B45" s="63"/>
      <c r="C45" s="4"/>
      <c r="D45" s="4"/>
      <c r="E45" s="4"/>
      <c r="F45" s="4"/>
      <c r="G45" s="4"/>
      <c r="H45" s="4"/>
      <c r="I45" s="4"/>
      <c r="J45" s="4"/>
      <c r="K45" s="4"/>
      <c r="L45" s="4"/>
      <c r="M45" s="4"/>
      <c r="N45" s="4"/>
      <c r="O45" s="4"/>
      <c r="AF45" s="7">
        <v>1</v>
      </c>
    </row>
    <row r="46" spans="1:46" ht="21.75" customHeight="1" x14ac:dyDescent="0.3">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043</v>
      </c>
      <c r="AF46" s="7">
        <v>1</v>
      </c>
      <c r="AG46" s="7">
        <v>110</v>
      </c>
      <c r="AH46" s="7" t="str">
        <f>Summary!$B$2</f>
        <v>USD</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3">
      <c r="A47" s="61" t="s">
        <v>354</v>
      </c>
      <c r="B47" s="62"/>
      <c r="C47" s="64">
        <f t="shared" ref="C47:O47" si="58">SUM(C46:C46)</f>
        <v>0</v>
      </c>
      <c r="D47" s="64">
        <f t="shared" si="58"/>
        <v>0</v>
      </c>
      <c r="E47" s="64">
        <f t="shared" si="58"/>
        <v>0</v>
      </c>
      <c r="F47" s="64">
        <f t="shared" si="58"/>
        <v>0</v>
      </c>
      <c r="G47" s="64">
        <f t="shared" si="58"/>
        <v>0</v>
      </c>
      <c r="H47" s="64">
        <f t="shared" si="58"/>
        <v>0</v>
      </c>
      <c r="I47" s="64">
        <f t="shared" si="58"/>
        <v>0</v>
      </c>
      <c r="J47" s="64">
        <f t="shared" si="58"/>
        <v>0</v>
      </c>
      <c r="K47" s="64">
        <f t="shared" si="58"/>
        <v>0</v>
      </c>
      <c r="L47" s="64">
        <f t="shared" si="58"/>
        <v>0</v>
      </c>
      <c r="M47" s="64">
        <f t="shared" si="58"/>
        <v>0</v>
      </c>
      <c r="N47" s="64">
        <f t="shared" si="58"/>
        <v>0</v>
      </c>
      <c r="O47" s="64">
        <f t="shared" si="58"/>
        <v>0</v>
      </c>
      <c r="AF47" s="7">
        <v>1</v>
      </c>
    </row>
    <row r="48" spans="1:46" ht="21.75" customHeight="1" x14ac:dyDescent="0.3">
      <c r="A48" s="11"/>
      <c r="B48" s="62"/>
      <c r="C48" s="4"/>
      <c r="D48" s="4"/>
      <c r="E48" s="4"/>
      <c r="F48" s="4"/>
      <c r="G48" s="4"/>
      <c r="H48" s="4"/>
      <c r="I48" s="4"/>
      <c r="J48" s="4"/>
      <c r="K48" s="4"/>
      <c r="L48" s="4"/>
      <c r="M48" s="4"/>
      <c r="N48" s="4"/>
      <c r="O48" s="4"/>
      <c r="AF48" s="7">
        <v>1</v>
      </c>
    </row>
    <row r="49" spans="1:46" ht="21.75" customHeight="1" x14ac:dyDescent="0.3">
      <c r="A49" s="61" t="s">
        <v>316</v>
      </c>
      <c r="B49" s="63"/>
      <c r="C49" s="4"/>
      <c r="D49" s="4"/>
      <c r="E49" s="4"/>
      <c r="F49" s="4"/>
      <c r="G49" s="4"/>
      <c r="H49" s="4"/>
      <c r="I49" s="4"/>
      <c r="J49" s="4"/>
      <c r="K49" s="4"/>
      <c r="L49" s="4"/>
      <c r="M49" s="4"/>
      <c r="N49" s="4"/>
      <c r="O49" s="4"/>
      <c r="AF49" s="7">
        <v>1</v>
      </c>
    </row>
    <row r="50" spans="1:46" ht="21.75" customHeight="1" x14ac:dyDescent="0.3">
      <c r="A50" s="11">
        <v>7058</v>
      </c>
      <c r="B50" s="62"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043</v>
      </c>
      <c r="AF50" s="7">
        <v>1</v>
      </c>
      <c r="AG50" s="7">
        <v>110</v>
      </c>
      <c r="AH50" s="7" t="str">
        <f>Summary!$B$2</f>
        <v>USD</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3">
      <c r="A51" s="61" t="s">
        <v>361</v>
      </c>
      <c r="B51" s="62"/>
      <c r="C51" s="64">
        <f t="shared" ref="C51:O51" si="63">SUM(C50:C50)</f>
        <v>0</v>
      </c>
      <c r="D51" s="64">
        <f t="shared" si="63"/>
        <v>0</v>
      </c>
      <c r="E51" s="64">
        <f t="shared" si="63"/>
        <v>0</v>
      </c>
      <c r="F51" s="64">
        <f t="shared" si="63"/>
        <v>0</v>
      </c>
      <c r="G51" s="64">
        <f t="shared" si="63"/>
        <v>0</v>
      </c>
      <c r="H51" s="64">
        <f t="shared" si="63"/>
        <v>0</v>
      </c>
      <c r="I51" s="64">
        <f t="shared" si="63"/>
        <v>0</v>
      </c>
      <c r="J51" s="64">
        <f t="shared" si="63"/>
        <v>0</v>
      </c>
      <c r="K51" s="64">
        <f t="shared" si="63"/>
        <v>0</v>
      </c>
      <c r="L51" s="64">
        <f t="shared" si="63"/>
        <v>0</v>
      </c>
      <c r="M51" s="64">
        <f t="shared" si="63"/>
        <v>0</v>
      </c>
      <c r="N51" s="64">
        <f t="shared" si="63"/>
        <v>0</v>
      </c>
      <c r="O51" s="64">
        <f t="shared" si="63"/>
        <v>0</v>
      </c>
      <c r="AF51" s="7">
        <v>1</v>
      </c>
    </row>
    <row r="52" spans="1:46" ht="21.75" customHeight="1" x14ac:dyDescent="0.3">
      <c r="A52" s="11"/>
      <c r="B52" s="62"/>
      <c r="C52" s="4"/>
      <c r="D52" s="4"/>
      <c r="E52" s="4"/>
      <c r="F52" s="4"/>
      <c r="G52" s="4"/>
      <c r="H52" s="4"/>
      <c r="I52" s="4"/>
      <c r="J52" s="4"/>
      <c r="K52" s="4"/>
      <c r="L52" s="4"/>
      <c r="M52" s="4"/>
      <c r="N52" s="4"/>
      <c r="O52" s="4"/>
      <c r="AF52" s="7">
        <v>1</v>
      </c>
    </row>
    <row r="53" spans="1:46" ht="21.75" customHeight="1" x14ac:dyDescent="0.3">
      <c r="A53" s="61" t="s">
        <v>135</v>
      </c>
      <c r="B53" s="63"/>
      <c r="C53" s="4"/>
      <c r="D53" s="4"/>
      <c r="E53" s="4"/>
      <c r="F53" s="4"/>
      <c r="G53" s="4"/>
      <c r="H53" s="4"/>
      <c r="I53" s="4"/>
      <c r="J53" s="4"/>
      <c r="K53" s="4"/>
      <c r="L53" s="4"/>
      <c r="M53" s="4"/>
      <c r="N53" s="4"/>
      <c r="O53" s="4"/>
      <c r="AF53" s="7">
        <v>1</v>
      </c>
    </row>
    <row r="54" spans="1:46" ht="21.75" customHeight="1" x14ac:dyDescent="0.3">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 t="shared" ref="O54" si="64">SUM(C54:N54)</f>
        <v>0</v>
      </c>
      <c r="AA54" s="7" t="s">
        <v>190</v>
      </c>
      <c r="AB54" s="7" t="str">
        <f t="shared" ref="AB54" si="65">IF(A54="","",A54&amp;"-000000")</f>
        <v>7058-000000</v>
      </c>
      <c r="AC54" s="7">
        <v>981</v>
      </c>
      <c r="AD54" s="7" t="str">
        <f t="shared" ref="AD54" si="66">IF(LEN($O$1)=3,$O$1,IF(LEN($O$1)=2,0&amp;$O$1,IF(LEN($O$1)=1,0&amp;0&amp;$O$1,"ERROR")))</f>
        <v>043</v>
      </c>
      <c r="AF54" s="7">
        <v>1</v>
      </c>
      <c r="AG54" s="7">
        <v>110</v>
      </c>
      <c r="AH54" s="7" t="str">
        <f>Summary!$B$2</f>
        <v>USD</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3">
      <c r="A55" s="61" t="s">
        <v>356</v>
      </c>
      <c r="B55" s="62"/>
      <c r="C55" s="64">
        <f t="shared" ref="C55:O55" si="68">SUM(C54:C54)</f>
        <v>0</v>
      </c>
      <c r="D55" s="64">
        <f t="shared" si="68"/>
        <v>0</v>
      </c>
      <c r="E55" s="64">
        <f t="shared" si="68"/>
        <v>0</v>
      </c>
      <c r="F55" s="64">
        <f t="shared" si="68"/>
        <v>0</v>
      </c>
      <c r="G55" s="64">
        <f t="shared" si="68"/>
        <v>0</v>
      </c>
      <c r="H55" s="64">
        <f t="shared" si="68"/>
        <v>0</v>
      </c>
      <c r="I55" s="64">
        <f t="shared" si="68"/>
        <v>0</v>
      </c>
      <c r="J55" s="64">
        <f t="shared" si="68"/>
        <v>0</v>
      </c>
      <c r="K55" s="64">
        <f t="shared" si="68"/>
        <v>0</v>
      </c>
      <c r="L55" s="64">
        <f t="shared" si="68"/>
        <v>0</v>
      </c>
      <c r="M55" s="64">
        <f t="shared" si="68"/>
        <v>0</v>
      </c>
      <c r="N55" s="64">
        <f t="shared" si="68"/>
        <v>0</v>
      </c>
      <c r="O55" s="64">
        <f t="shared" si="68"/>
        <v>0</v>
      </c>
      <c r="AF55" s="7">
        <v>1</v>
      </c>
    </row>
    <row r="56" spans="1:46" ht="21.75" customHeight="1" x14ac:dyDescent="0.2">
      <c r="B56" s="66"/>
      <c r="AF56" s="7">
        <v>1</v>
      </c>
    </row>
    <row r="57" spans="1:46" ht="21.75" customHeight="1" x14ac:dyDescent="0.3">
      <c r="A57" s="61" t="s">
        <v>136</v>
      </c>
      <c r="B57" s="63"/>
      <c r="C57" s="4"/>
      <c r="D57" s="4"/>
      <c r="E57" s="4"/>
      <c r="F57" s="4"/>
      <c r="G57" s="4"/>
      <c r="H57" s="4"/>
      <c r="I57" s="4"/>
      <c r="J57" s="4"/>
      <c r="K57" s="4"/>
      <c r="L57" s="4"/>
      <c r="M57" s="4"/>
      <c r="N57" s="4"/>
      <c r="O57" s="4"/>
      <c r="AF57" s="7">
        <v>1</v>
      </c>
    </row>
    <row r="58" spans="1:46" ht="21.75" customHeight="1" x14ac:dyDescent="0.3">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043</v>
      </c>
      <c r="AF58" s="7">
        <v>1</v>
      </c>
      <c r="AG58" s="7">
        <v>110</v>
      </c>
      <c r="AH58" s="7" t="str">
        <f>Summary!$B$2</f>
        <v>USD</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25" x14ac:dyDescent="0.3">
      <c r="A59" s="61" t="s">
        <v>357</v>
      </c>
      <c r="B59" s="62"/>
      <c r="C59" s="64">
        <f t="shared" ref="C59:O59" si="73">SUM(C58:C58)</f>
        <v>0</v>
      </c>
      <c r="D59" s="64">
        <f t="shared" si="73"/>
        <v>0</v>
      </c>
      <c r="E59" s="64">
        <f t="shared" si="73"/>
        <v>0</v>
      </c>
      <c r="F59" s="64">
        <f t="shared" si="73"/>
        <v>0</v>
      </c>
      <c r="G59" s="64">
        <f t="shared" si="73"/>
        <v>0</v>
      </c>
      <c r="H59" s="64">
        <f t="shared" si="73"/>
        <v>0</v>
      </c>
      <c r="I59" s="64">
        <f t="shared" si="73"/>
        <v>0</v>
      </c>
      <c r="J59" s="64">
        <f t="shared" si="73"/>
        <v>0</v>
      </c>
      <c r="K59" s="64">
        <f t="shared" si="73"/>
        <v>0</v>
      </c>
      <c r="L59" s="64">
        <f t="shared" si="73"/>
        <v>0</v>
      </c>
      <c r="M59" s="64">
        <f t="shared" si="73"/>
        <v>0</v>
      </c>
      <c r="N59" s="64">
        <f t="shared" si="73"/>
        <v>0</v>
      </c>
      <c r="O59" s="64">
        <f t="shared" si="73"/>
        <v>0</v>
      </c>
    </row>
    <row r="62" spans="1:46" ht="21" thickBot="1" x14ac:dyDescent="0.35">
      <c r="A62" s="11"/>
      <c r="B62" s="56" t="s">
        <v>319</v>
      </c>
      <c r="C62" s="67">
        <f>SUM(C11,C15,C19,C23,C27,C31,C35,C39,C43,C55,C59,C51,C47)</f>
        <v>0</v>
      </c>
      <c r="D62" s="67">
        <f t="shared" ref="D62:O62" si="74">SUM(D11,D15,D19,D23,D27,D31,D35,D39,D43,D55,D59,D51,D47)</f>
        <v>5167.2</v>
      </c>
      <c r="E62" s="67">
        <f t="shared" si="74"/>
        <v>0</v>
      </c>
      <c r="F62" s="67">
        <f t="shared" si="74"/>
        <v>0</v>
      </c>
      <c r="G62" s="67">
        <f t="shared" si="74"/>
        <v>0</v>
      </c>
      <c r="H62" s="67">
        <f t="shared" si="74"/>
        <v>0</v>
      </c>
      <c r="I62" s="67">
        <f t="shared" si="74"/>
        <v>300</v>
      </c>
      <c r="J62" s="67">
        <f t="shared" si="74"/>
        <v>0</v>
      </c>
      <c r="K62" s="67">
        <f t="shared" si="74"/>
        <v>0</v>
      </c>
      <c r="L62" s="67">
        <f t="shared" si="74"/>
        <v>0</v>
      </c>
      <c r="M62" s="67">
        <f t="shared" si="74"/>
        <v>0</v>
      </c>
      <c r="N62" s="67">
        <f t="shared" si="74"/>
        <v>0</v>
      </c>
      <c r="O62" s="67">
        <f t="shared" si="74"/>
        <v>5467.2</v>
      </c>
    </row>
    <row r="63" spans="1:46" ht="15.75" thickTop="1" x14ac:dyDescent="0.2"/>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61"/>
  <sheetViews>
    <sheetView topLeftCell="B1" zoomScale="85" workbookViewId="0">
      <selection activeCell="K5" sqref="K5"/>
    </sheetView>
  </sheetViews>
  <sheetFormatPr defaultColWidth="9.140625" defaultRowHeight="12.75" x14ac:dyDescent="0.2"/>
  <cols>
    <col min="1" max="1" width="11.7109375" hidden="1" customWidth="1"/>
    <col min="2" max="2" width="9" bestFit="1" customWidth="1"/>
    <col min="3" max="3" width="52.5703125" bestFit="1" customWidth="1"/>
    <col min="4" max="4" width="11.85546875" bestFit="1" customWidth="1"/>
    <col min="7" max="7" width="9" customWidth="1"/>
    <col min="8" max="11" width="9.140625" customWidth="1"/>
  </cols>
  <sheetData>
    <row r="1" spans="1:11" x14ac:dyDescent="0.2">
      <c r="B1" t="s">
        <v>138</v>
      </c>
    </row>
    <row r="4" spans="1:11" ht="15" x14ac:dyDescent="0.35">
      <c r="B4" s="40" t="s">
        <v>137</v>
      </c>
      <c r="C4" s="40" t="s">
        <v>3</v>
      </c>
      <c r="G4" s="41" t="s">
        <v>222</v>
      </c>
      <c r="H4" s="42"/>
      <c r="I4" s="41" t="s">
        <v>223</v>
      </c>
      <c r="J4" s="42"/>
      <c r="K4" s="41" t="s">
        <v>10</v>
      </c>
    </row>
    <row r="5" spans="1:11" x14ac:dyDescent="0.2">
      <c r="A5" s="43" t="s">
        <v>13</v>
      </c>
      <c r="B5">
        <v>6005</v>
      </c>
      <c r="C5" s="133" t="s">
        <v>384</v>
      </c>
    </row>
    <row r="6" spans="1:11" x14ac:dyDescent="0.2">
      <c r="A6" s="44" t="s">
        <v>14</v>
      </c>
      <c r="B6">
        <v>6010</v>
      </c>
      <c r="C6" t="s">
        <v>15</v>
      </c>
    </row>
    <row r="7" spans="1:11" x14ac:dyDescent="0.2">
      <c r="A7" s="44" t="s">
        <v>16</v>
      </c>
      <c r="B7">
        <v>6015</v>
      </c>
      <c r="C7" t="s">
        <v>17</v>
      </c>
    </row>
    <row r="8" spans="1:11" x14ac:dyDescent="0.2">
      <c r="A8" s="44" t="s">
        <v>18</v>
      </c>
      <c r="B8">
        <v>6020</v>
      </c>
      <c r="C8" t="s">
        <v>19</v>
      </c>
    </row>
    <row r="9" spans="1:11" x14ac:dyDescent="0.2">
      <c r="A9" s="43" t="s">
        <v>20</v>
      </c>
      <c r="B9">
        <v>6025</v>
      </c>
      <c r="C9" t="s">
        <v>21</v>
      </c>
    </row>
    <row r="10" spans="1:11" x14ac:dyDescent="0.2">
      <c r="A10" s="44" t="s">
        <v>22</v>
      </c>
      <c r="B10">
        <v>6030</v>
      </c>
      <c r="C10" t="s">
        <v>23</v>
      </c>
    </row>
    <row r="11" spans="1:11" x14ac:dyDescent="0.2">
      <c r="A11" s="44" t="s">
        <v>24</v>
      </c>
      <c r="B11">
        <v>6035</v>
      </c>
      <c r="C11" t="s">
        <v>25</v>
      </c>
    </row>
    <row r="12" spans="1:11" x14ac:dyDescent="0.2">
      <c r="A12" s="44" t="s">
        <v>26</v>
      </c>
      <c r="B12">
        <v>6040</v>
      </c>
      <c r="C12" t="s">
        <v>27</v>
      </c>
    </row>
    <row r="13" spans="1:11" x14ac:dyDescent="0.2">
      <c r="A13" s="44" t="s">
        <v>28</v>
      </c>
      <c r="B13">
        <v>6045</v>
      </c>
      <c r="C13" t="s">
        <v>8</v>
      </c>
    </row>
    <row r="14" spans="1:11" x14ac:dyDescent="0.2">
      <c r="A14" s="44" t="s">
        <v>228</v>
      </c>
      <c r="B14">
        <v>6050</v>
      </c>
      <c r="C14" t="s">
        <v>214</v>
      </c>
    </row>
    <row r="15" spans="1:11" x14ac:dyDescent="0.2">
      <c r="A15" s="44" t="s">
        <v>229</v>
      </c>
      <c r="B15">
        <v>6055</v>
      </c>
      <c r="C15" t="s">
        <v>215</v>
      </c>
    </row>
    <row r="16" spans="1:11" x14ac:dyDescent="0.2">
      <c r="A16" s="44" t="s">
        <v>29</v>
      </c>
      <c r="B16">
        <v>6060</v>
      </c>
      <c r="C16" t="s">
        <v>261</v>
      </c>
    </row>
    <row r="17" spans="1:3" x14ac:dyDescent="0.2">
      <c r="A17" s="44" t="s">
        <v>31</v>
      </c>
      <c r="B17">
        <v>7002</v>
      </c>
      <c r="C17" t="s">
        <v>30</v>
      </c>
    </row>
    <row r="18" spans="1:3" x14ac:dyDescent="0.2">
      <c r="A18" s="44" t="s">
        <v>33</v>
      </c>
      <c r="B18">
        <v>7004</v>
      </c>
      <c r="C18" t="s">
        <v>32</v>
      </c>
    </row>
    <row r="19" spans="1:3" x14ac:dyDescent="0.2">
      <c r="A19" s="44" t="s">
        <v>35</v>
      </c>
      <c r="B19">
        <v>7006</v>
      </c>
      <c r="C19" t="s">
        <v>34</v>
      </c>
    </row>
    <row r="20" spans="1:3" x14ac:dyDescent="0.2">
      <c r="A20" s="44" t="s">
        <v>37</v>
      </c>
      <c r="B20">
        <v>7008</v>
      </c>
      <c r="C20" t="s">
        <v>36</v>
      </c>
    </row>
    <row r="21" spans="1:3" x14ac:dyDescent="0.2">
      <c r="A21" s="44" t="s">
        <v>39</v>
      </c>
      <c r="B21">
        <v>7010</v>
      </c>
      <c r="C21" t="s">
        <v>38</v>
      </c>
    </row>
    <row r="22" spans="1:3" x14ac:dyDescent="0.2">
      <c r="A22" s="44" t="s">
        <v>41</v>
      </c>
      <c r="B22">
        <v>7012</v>
      </c>
      <c r="C22" t="s">
        <v>40</v>
      </c>
    </row>
    <row r="23" spans="1:3" x14ac:dyDescent="0.2">
      <c r="A23" s="44" t="s">
        <v>43</v>
      </c>
      <c r="B23">
        <v>7014</v>
      </c>
      <c r="C23" t="s">
        <v>42</v>
      </c>
    </row>
    <row r="24" spans="1:3" x14ac:dyDescent="0.2">
      <c r="A24" s="44" t="s">
        <v>45</v>
      </c>
      <c r="B24">
        <v>7016</v>
      </c>
      <c r="C24" t="s">
        <v>44</v>
      </c>
    </row>
    <row r="25" spans="1:3" x14ac:dyDescent="0.2">
      <c r="A25" s="44" t="s">
        <v>47</v>
      </c>
      <c r="B25">
        <v>7018</v>
      </c>
      <c r="C25" t="s">
        <v>46</v>
      </c>
    </row>
    <row r="26" spans="1:3" x14ac:dyDescent="0.2">
      <c r="A26" s="44" t="s">
        <v>49</v>
      </c>
      <c r="B26">
        <v>7020</v>
      </c>
      <c r="C26" t="s">
        <v>48</v>
      </c>
    </row>
    <row r="27" spans="1:3" x14ac:dyDescent="0.2">
      <c r="A27" s="44" t="s">
        <v>51</v>
      </c>
      <c r="B27">
        <v>7022</v>
      </c>
      <c r="C27" t="s">
        <v>50</v>
      </c>
    </row>
    <row r="28" spans="1:3" x14ac:dyDescent="0.2">
      <c r="A28" s="44" t="s">
        <v>53</v>
      </c>
      <c r="B28">
        <v>7024</v>
      </c>
      <c r="C28" t="s">
        <v>52</v>
      </c>
    </row>
    <row r="29" spans="1:3" x14ac:dyDescent="0.2">
      <c r="A29" s="44" t="s">
        <v>55</v>
      </c>
      <c r="B29">
        <v>7026</v>
      </c>
      <c r="C29" t="s">
        <v>54</v>
      </c>
    </row>
    <row r="30" spans="1:3" x14ac:dyDescent="0.2">
      <c r="A30" s="44" t="s">
        <v>57</v>
      </c>
      <c r="B30">
        <v>7028</v>
      </c>
      <c r="C30" t="s">
        <v>56</v>
      </c>
    </row>
    <row r="31" spans="1:3" x14ac:dyDescent="0.2">
      <c r="A31" s="44" t="s">
        <v>59</v>
      </c>
      <c r="B31">
        <v>7030</v>
      </c>
      <c r="C31" t="s">
        <v>58</v>
      </c>
    </row>
    <row r="32" spans="1:3" x14ac:dyDescent="0.2">
      <c r="A32" s="44" t="s">
        <v>61</v>
      </c>
      <c r="B32">
        <v>7032</v>
      </c>
      <c r="C32" t="s">
        <v>60</v>
      </c>
    </row>
    <row r="33" spans="1:3" x14ac:dyDescent="0.2">
      <c r="A33" s="44" t="s">
        <v>63</v>
      </c>
      <c r="B33">
        <v>7034</v>
      </c>
      <c r="C33" t="s">
        <v>62</v>
      </c>
    </row>
    <row r="34" spans="1:3" x14ac:dyDescent="0.2">
      <c r="A34" s="44" t="s">
        <v>65</v>
      </c>
      <c r="B34">
        <v>7036</v>
      </c>
      <c r="C34" t="s">
        <v>64</v>
      </c>
    </row>
    <row r="35" spans="1:3" x14ac:dyDescent="0.2">
      <c r="A35" s="44" t="s">
        <v>67</v>
      </c>
      <c r="B35">
        <v>7038</v>
      </c>
      <c r="C35" t="s">
        <v>66</v>
      </c>
    </row>
    <row r="36" spans="1:3" x14ac:dyDescent="0.2">
      <c r="A36" s="44" t="s">
        <v>69</v>
      </c>
      <c r="B36">
        <v>7040</v>
      </c>
      <c r="C36" t="s">
        <v>68</v>
      </c>
    </row>
    <row r="37" spans="1:3" x14ac:dyDescent="0.2">
      <c r="A37" s="44" t="s">
        <v>71</v>
      </c>
      <c r="B37">
        <v>7042</v>
      </c>
      <c r="C37" t="s">
        <v>70</v>
      </c>
    </row>
    <row r="38" spans="1:3" x14ac:dyDescent="0.2">
      <c r="A38" s="44" t="s">
        <v>72</v>
      </c>
      <c r="B38">
        <v>7044</v>
      </c>
      <c r="C38" t="s">
        <v>262</v>
      </c>
    </row>
    <row r="39" spans="1:3" x14ac:dyDescent="0.2">
      <c r="A39" s="44" t="s">
        <v>74</v>
      </c>
      <c r="B39">
        <v>7046</v>
      </c>
      <c r="C39" t="s">
        <v>73</v>
      </c>
    </row>
    <row r="40" spans="1:3" x14ac:dyDescent="0.2">
      <c r="A40" s="44" t="s">
        <v>76</v>
      </c>
      <c r="B40">
        <v>7048</v>
      </c>
      <c r="C40" t="s">
        <v>75</v>
      </c>
    </row>
    <row r="41" spans="1:3" x14ac:dyDescent="0.2">
      <c r="A41" s="44" t="s">
        <v>78</v>
      </c>
      <c r="B41">
        <v>7050</v>
      </c>
      <c r="C41" t="s">
        <v>77</v>
      </c>
    </row>
    <row r="42" spans="1:3" x14ac:dyDescent="0.2">
      <c r="A42" s="44" t="s">
        <v>80</v>
      </c>
      <c r="B42">
        <v>7052</v>
      </c>
      <c r="C42" t="s">
        <v>79</v>
      </c>
    </row>
    <row r="43" spans="1:3" x14ac:dyDescent="0.2">
      <c r="A43" s="44" t="s">
        <v>81</v>
      </c>
      <c r="B43">
        <v>7070</v>
      </c>
      <c r="C43" t="s">
        <v>96</v>
      </c>
    </row>
    <row r="44" spans="1:3" x14ac:dyDescent="0.2">
      <c r="A44" s="44" t="s">
        <v>83</v>
      </c>
      <c r="B44">
        <v>7072</v>
      </c>
      <c r="C44" t="s">
        <v>98</v>
      </c>
    </row>
    <row r="45" spans="1:3" x14ac:dyDescent="0.2">
      <c r="A45" s="44" t="s">
        <v>85</v>
      </c>
      <c r="B45">
        <v>7078</v>
      </c>
      <c r="C45" t="s">
        <v>103</v>
      </c>
    </row>
    <row r="46" spans="1:3" x14ac:dyDescent="0.2">
      <c r="A46" s="44" t="s">
        <v>87</v>
      </c>
      <c r="B46">
        <v>7080</v>
      </c>
      <c r="C46" t="s">
        <v>105</v>
      </c>
    </row>
    <row r="47" spans="1:3" x14ac:dyDescent="0.2">
      <c r="A47" s="44" t="s">
        <v>89</v>
      </c>
      <c r="B47">
        <v>7082</v>
      </c>
      <c r="C47" t="s">
        <v>107</v>
      </c>
    </row>
    <row r="48" spans="1:3" x14ac:dyDescent="0.2">
      <c r="A48" s="44" t="s">
        <v>91</v>
      </c>
      <c r="B48">
        <v>7084</v>
      </c>
      <c r="C48" t="s">
        <v>109</v>
      </c>
    </row>
    <row r="49" spans="1:3" x14ac:dyDescent="0.2">
      <c r="A49" s="44" t="s">
        <v>93</v>
      </c>
      <c r="B49">
        <v>7086</v>
      </c>
      <c r="C49" t="s">
        <v>11</v>
      </c>
    </row>
    <row r="50" spans="1:3" x14ac:dyDescent="0.2">
      <c r="A50" s="44" t="s">
        <v>95</v>
      </c>
      <c r="B50">
        <v>7088</v>
      </c>
      <c r="C50" t="s">
        <v>213</v>
      </c>
    </row>
    <row r="51" spans="1:3" x14ac:dyDescent="0.2">
      <c r="A51" s="44"/>
      <c r="B51">
        <v>7092</v>
      </c>
      <c r="C51" t="s">
        <v>276</v>
      </c>
    </row>
    <row r="52" spans="1:3" x14ac:dyDescent="0.2">
      <c r="A52" s="44" t="s">
        <v>97</v>
      </c>
      <c r="B52">
        <v>7090</v>
      </c>
      <c r="C52" t="s">
        <v>259</v>
      </c>
    </row>
    <row r="53" spans="1:3" x14ac:dyDescent="0.2">
      <c r="A53" s="44" t="s">
        <v>99</v>
      </c>
      <c r="B53">
        <v>7074</v>
      </c>
      <c r="C53" t="s">
        <v>263</v>
      </c>
    </row>
    <row r="54" spans="1:3" x14ac:dyDescent="0.2">
      <c r="A54" s="44" t="s">
        <v>100</v>
      </c>
      <c r="B54">
        <v>7076</v>
      </c>
      <c r="C54" t="s">
        <v>101</v>
      </c>
    </row>
    <row r="55" spans="1:3" x14ac:dyDescent="0.2">
      <c r="A55" s="44" t="s">
        <v>102</v>
      </c>
      <c r="B55">
        <v>7056</v>
      </c>
      <c r="C55" t="s">
        <v>82</v>
      </c>
    </row>
    <row r="56" spans="1:3" x14ac:dyDescent="0.2">
      <c r="A56" s="44" t="s">
        <v>104</v>
      </c>
      <c r="B56">
        <v>7058</v>
      </c>
      <c r="C56" t="s">
        <v>84</v>
      </c>
    </row>
    <row r="57" spans="1:3" x14ac:dyDescent="0.2">
      <c r="A57" s="44" t="s">
        <v>106</v>
      </c>
      <c r="B57">
        <v>7060</v>
      </c>
      <c r="C57" t="s">
        <v>86</v>
      </c>
    </row>
    <row r="58" spans="1:3" x14ac:dyDescent="0.2">
      <c r="A58" s="44" t="s">
        <v>108</v>
      </c>
      <c r="B58">
        <v>7062</v>
      </c>
      <c r="C58" t="s">
        <v>88</v>
      </c>
    </row>
    <row r="59" spans="1:3" x14ac:dyDescent="0.2">
      <c r="A59" s="44" t="s">
        <v>110</v>
      </c>
      <c r="B59">
        <v>7064</v>
      </c>
      <c r="C59" t="s">
        <v>90</v>
      </c>
    </row>
    <row r="60" spans="1:3" x14ac:dyDescent="0.2">
      <c r="A60" s="44" t="s">
        <v>227</v>
      </c>
      <c r="B60">
        <v>7066</v>
      </c>
      <c r="C60" t="s">
        <v>92</v>
      </c>
    </row>
    <row r="61" spans="1:3" x14ac:dyDescent="0.2">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C476"/>
  <sheetViews>
    <sheetView zoomScale="85" zoomScaleNormal="85" workbookViewId="0">
      <pane xSplit="3" ySplit="3" topLeftCell="J4" activePane="bottomRight" state="frozen"/>
      <selection activeCell="B1" sqref="B1"/>
      <selection pane="topRight" activeCell="B1" sqref="B1"/>
      <selection pane="bottomLeft" activeCell="B1" sqref="B1"/>
      <selection pane="bottomRight" activeCell="P13" sqref="P13"/>
    </sheetView>
  </sheetViews>
  <sheetFormatPr defaultColWidth="9.140625" defaultRowHeight="12.75" x14ac:dyDescent="0.2"/>
  <cols>
    <col min="1" max="1" width="10.85546875" bestFit="1" customWidth="1"/>
    <col min="2" max="2" width="11.7109375" customWidth="1"/>
    <col min="3" max="3" width="14.85546875" bestFit="1" customWidth="1"/>
    <col min="4" max="4" width="11.28515625" bestFit="1" customWidth="1"/>
    <col min="5" max="5" width="11.28515625" customWidth="1"/>
    <col min="6" max="6" width="12.28515625" bestFit="1" customWidth="1"/>
    <col min="7" max="7" width="5.140625" bestFit="1" customWidth="1"/>
    <col min="8" max="8" width="17" bestFit="1" customWidth="1"/>
    <col min="9" max="9" width="19.7109375" bestFit="1" customWidth="1"/>
    <col min="10" max="10" width="22.42578125" style="47" bestFit="1" customWidth="1"/>
    <col min="11" max="11" width="25.140625" style="47" bestFit="1" customWidth="1"/>
    <col min="12" max="12" width="26.85546875" style="47" bestFit="1" customWidth="1"/>
    <col min="13" max="13" width="26.28515625" style="47" bestFit="1" customWidth="1"/>
    <col min="14" max="14" width="28.5703125" style="47" bestFit="1" customWidth="1"/>
    <col min="15" max="15" width="28.28515625" style="47" bestFit="1" customWidth="1"/>
    <col min="16" max="16" width="25.85546875" style="47" bestFit="1" customWidth="1"/>
    <col min="17" max="17" width="27" style="47" bestFit="1" customWidth="1"/>
    <col min="18" max="18" width="24.42578125" style="47" bestFit="1" customWidth="1"/>
    <col min="19" max="19" width="23.28515625" style="47" bestFit="1" customWidth="1"/>
    <col min="20" max="20" width="22.7109375" style="47" bestFit="1" customWidth="1"/>
    <col min="21" max="21" width="23.140625" style="47" bestFit="1" customWidth="1"/>
    <col min="22" max="22" width="12.85546875" style="47" bestFit="1" customWidth="1"/>
  </cols>
  <sheetData>
    <row r="3" spans="1:22" ht="17.25" x14ac:dyDescent="0.2">
      <c r="A3" s="45" t="s">
        <v>139</v>
      </c>
      <c r="B3" s="45" t="s">
        <v>140</v>
      </c>
      <c r="C3" s="45" t="s">
        <v>153</v>
      </c>
      <c r="D3" s="45" t="s">
        <v>154</v>
      </c>
      <c r="E3" s="45" t="s">
        <v>156</v>
      </c>
      <c r="F3" s="45" t="s">
        <v>155</v>
      </c>
      <c r="G3" s="45" t="s">
        <v>156</v>
      </c>
      <c r="H3" s="45" t="s">
        <v>157</v>
      </c>
      <c r="I3" s="45" t="s">
        <v>158</v>
      </c>
      <c r="J3" s="134" t="s">
        <v>395</v>
      </c>
      <c r="K3" s="134" t="s">
        <v>396</v>
      </c>
      <c r="L3" s="134" t="s">
        <v>397</v>
      </c>
      <c r="M3" s="134" t="s">
        <v>398</v>
      </c>
      <c r="N3" s="134" t="s">
        <v>399</v>
      </c>
      <c r="O3" s="134" t="s">
        <v>400</v>
      </c>
      <c r="P3" s="134" t="s">
        <v>401</v>
      </c>
      <c r="Q3" s="134" t="s">
        <v>402</v>
      </c>
      <c r="R3" s="134" t="s">
        <v>403</v>
      </c>
      <c r="S3" s="134" t="s">
        <v>404</v>
      </c>
      <c r="T3" s="134" t="s">
        <v>405</v>
      </c>
      <c r="U3" s="134" t="s">
        <v>406</v>
      </c>
    </row>
    <row r="4" spans="1:22" x14ac:dyDescent="0.2">
      <c r="A4" t="str">
        <f>'Membership Dues Allocation '!AA7</f>
        <v>Budget</v>
      </c>
      <c r="B4" t="str">
        <f>'Membership Dues Allocation '!AB7</f>
        <v>6005-000000</v>
      </c>
      <c r="C4">
        <f>'Membership Dues Allocation '!AC7</f>
        <v>100</v>
      </c>
      <c r="D4" s="46" t="str">
        <f>'Membership Dues Allocation '!AD7</f>
        <v>043</v>
      </c>
      <c r="E4" s="46"/>
      <c r="H4">
        <f>'Membership Dues Allocation '!AG7</f>
        <v>110</v>
      </c>
      <c r="I4" t="str">
        <f>'Membership Dues Allocation '!AH7</f>
        <v>USD</v>
      </c>
      <c r="J4" s="47">
        <f>'Membership Dues Allocation '!AI7</f>
        <v>500.72</v>
      </c>
      <c r="K4" s="47">
        <f>'Membership Dues Allocation '!AJ7</f>
        <v>1425.64</v>
      </c>
      <c r="L4" s="47">
        <f>'Membership Dues Allocation '!AK7</f>
        <v>12302.73</v>
      </c>
      <c r="M4" s="47">
        <f>'Membership Dues Allocation '!AL7</f>
        <v>2546.79</v>
      </c>
      <c r="N4" s="47">
        <f>'Membership Dues Allocation '!AM7</f>
        <v>838.02</v>
      </c>
      <c r="O4" s="47">
        <f>'Membership Dues Allocation '!AN7</f>
        <v>551.19000000000005</v>
      </c>
      <c r="P4" s="47">
        <f>'Membership Dues Allocation '!AO7</f>
        <v>689.17</v>
      </c>
      <c r="Q4" s="47">
        <f>'Membership Dues Allocation '!AP7</f>
        <v>2206.29</v>
      </c>
      <c r="R4" s="47">
        <f>'Membership Dues Allocation '!AQ7</f>
        <v>11438.02</v>
      </c>
      <c r="S4" s="47">
        <f>'Membership Dues Allocation '!AR7</f>
        <v>2253.71</v>
      </c>
      <c r="T4" s="47">
        <f>'Membership Dues Allocation '!AS7</f>
        <v>923.99</v>
      </c>
      <c r="U4" s="47">
        <f>'Membership Dues Allocation '!AT7</f>
        <v>1590.85</v>
      </c>
      <c r="V4" s="47">
        <f>SUM(J4:U4)</f>
        <v>37267.119999999995</v>
      </c>
    </row>
    <row r="5" spans="1:22" x14ac:dyDescent="0.2">
      <c r="A5" t="str">
        <f>Conferences!AA9</f>
        <v>Budget</v>
      </c>
      <c r="B5" t="str">
        <f>Conferences!AB9</f>
        <v>6025-000000</v>
      </c>
      <c r="C5">
        <f>Conferences!AC9</f>
        <v>150</v>
      </c>
      <c r="D5" s="46" t="str">
        <f>Conferences!AD9</f>
        <v>043</v>
      </c>
      <c r="E5" s="46" t="str">
        <f>Conferences!AE9</f>
        <v>R100</v>
      </c>
      <c r="H5">
        <f>Conferences!AG9</f>
        <v>110</v>
      </c>
      <c r="I5" t="str">
        <f>Conferences!AH9</f>
        <v>USD</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27500</v>
      </c>
      <c r="T5" s="47">
        <f>Conferences!AS9</f>
        <v>0</v>
      </c>
      <c r="U5" s="47">
        <f>Conferences!AT9</f>
        <v>0</v>
      </c>
      <c r="V5" s="47">
        <f t="shared" ref="V5:V61" si="0">SUM(J5:U5)</f>
        <v>27500</v>
      </c>
    </row>
    <row r="6" spans="1:22" x14ac:dyDescent="0.2">
      <c r="A6" t="str">
        <f>Conferences!AA10</f>
        <v>Budget</v>
      </c>
      <c r="B6" t="str">
        <f>Conferences!AB10</f>
        <v>6025-000000</v>
      </c>
      <c r="C6">
        <f>Conferences!AC10</f>
        <v>150</v>
      </c>
      <c r="D6" s="46" t="str">
        <f>Conferences!AD10</f>
        <v>043</v>
      </c>
      <c r="E6" s="46" t="str">
        <f>Conferences!AE10</f>
        <v>R200</v>
      </c>
      <c r="H6">
        <f>Conferences!AG10</f>
        <v>110</v>
      </c>
      <c r="I6" t="str">
        <f>Conferences!AH10</f>
        <v>USD</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2">
      <c r="A7" t="str">
        <f>Conferences!AA11</f>
        <v>Budget</v>
      </c>
      <c r="B7" t="str">
        <f>Conferences!AB11</f>
        <v>6025-000000</v>
      </c>
      <c r="C7">
        <f>Conferences!AC11</f>
        <v>150</v>
      </c>
      <c r="D7" s="46" t="str">
        <f>Conferences!AD11</f>
        <v>043</v>
      </c>
      <c r="E7" s="46" t="str">
        <f>Conferences!AE11</f>
        <v>R300</v>
      </c>
      <c r="H7">
        <f>Conferences!AG11</f>
        <v>110</v>
      </c>
      <c r="I7" t="str">
        <f>Conferences!AH11</f>
        <v>USD</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2">
      <c r="A8" t="str">
        <f>Conferences!AA12</f>
        <v>Budget</v>
      </c>
      <c r="B8" t="str">
        <f>Conferences!AB12</f>
        <v>6025-000000</v>
      </c>
      <c r="C8">
        <f>Conferences!AC12</f>
        <v>150</v>
      </c>
      <c r="D8" s="46" t="str">
        <f>Conferences!AD12</f>
        <v>043</v>
      </c>
      <c r="E8" s="46" t="str">
        <f>Conferences!AE12</f>
        <v>R400</v>
      </c>
      <c r="H8">
        <f>Conferences!AG12</f>
        <v>110</v>
      </c>
      <c r="I8" t="str">
        <f>Conferences!AH12</f>
        <v>USD</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0</v>
      </c>
      <c r="U8" s="47">
        <f>Conferences!AT12</f>
        <v>0</v>
      </c>
      <c r="V8" s="47">
        <f t="shared" si="0"/>
        <v>0</v>
      </c>
    </row>
    <row r="9" spans="1:22" x14ac:dyDescent="0.2">
      <c r="A9" t="str">
        <f>Conferences!AA13</f>
        <v>Budget</v>
      </c>
      <c r="B9" t="str">
        <f>Conferences!AB13</f>
        <v>6025-000000</v>
      </c>
      <c r="C9">
        <f>Conferences!AC13</f>
        <v>150</v>
      </c>
      <c r="D9" s="46" t="str">
        <f>Conferences!AD13</f>
        <v>043</v>
      </c>
      <c r="E9" s="46" t="str">
        <f>Conferences!AE13</f>
        <v>R500</v>
      </c>
      <c r="H9">
        <f>Conferences!AG13</f>
        <v>110</v>
      </c>
      <c r="I9" t="str">
        <f>Conferences!AH13</f>
        <v>USD</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0</v>
      </c>
      <c r="U9" s="47">
        <f>Conferences!AT13</f>
        <v>0</v>
      </c>
      <c r="V9" s="47">
        <f t="shared" si="0"/>
        <v>0</v>
      </c>
    </row>
    <row r="10" spans="1:22" x14ac:dyDescent="0.2">
      <c r="A10" t="str">
        <f>Conferences!AA14</f>
        <v>Budget</v>
      </c>
      <c r="B10" t="str">
        <f>Conferences!AB14</f>
        <v>6025-000000</v>
      </c>
      <c r="C10">
        <f>Conferences!AC14</f>
        <v>150</v>
      </c>
      <c r="D10" s="46" t="str">
        <f>Conferences!AD14</f>
        <v>043</v>
      </c>
      <c r="E10" s="46" t="str">
        <f>Conferences!AE14</f>
        <v>R600</v>
      </c>
      <c r="H10">
        <f>Conferences!AG14</f>
        <v>110</v>
      </c>
      <c r="I10" t="str">
        <f>Conferences!AH14</f>
        <v>USD</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2">
      <c r="A11" t="str">
        <f>Conferences!AA15</f>
        <v>Budget</v>
      </c>
      <c r="B11" t="str">
        <f>Conferences!AB15</f>
        <v>6025-000000</v>
      </c>
      <c r="C11">
        <f>Conferences!AC15</f>
        <v>150</v>
      </c>
      <c r="D11" s="46" t="str">
        <f>Conferences!AD15</f>
        <v>043</v>
      </c>
      <c r="E11" s="46" t="str">
        <f>Conferences!AE15</f>
        <v>R700</v>
      </c>
      <c r="H11">
        <f>Conferences!AG15</f>
        <v>110</v>
      </c>
      <c r="I11" t="str">
        <f>Conferences!AH15</f>
        <v>USD</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2">
      <c r="A12" t="str">
        <f>Conferences!AA16</f>
        <v>Budget</v>
      </c>
      <c r="B12" t="str">
        <f>Conferences!AB16</f>
        <v>6050-000000</v>
      </c>
      <c r="C12">
        <f>Conferences!AC16</f>
        <v>150</v>
      </c>
      <c r="D12" s="46" t="str">
        <f>Conferences!AD16</f>
        <v>043</v>
      </c>
      <c r="E12" s="46"/>
      <c r="H12">
        <f>Conferences!AG16</f>
        <v>110</v>
      </c>
      <c r="I12" t="str">
        <f>Conferences!AH16</f>
        <v>USD</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2">
      <c r="A13" t="str">
        <f>Conferences!AA17</f>
        <v>Budget</v>
      </c>
      <c r="B13" t="str">
        <f>Conferences!AB17</f>
        <v>6055-000000</v>
      </c>
      <c r="C13">
        <f>Conferences!AC17</f>
        <v>150</v>
      </c>
      <c r="D13" s="46" t="str">
        <f>Conferences!AD17</f>
        <v>043</v>
      </c>
      <c r="E13" s="46"/>
      <c r="H13">
        <f>Conferences!AG17</f>
        <v>110</v>
      </c>
      <c r="I13" t="str">
        <f>Conferences!AH17</f>
        <v>USD</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2">
      <c r="A14" t="str">
        <f>Conferences!AA18</f>
        <v>Budget</v>
      </c>
      <c r="B14" t="str">
        <f>Conferences!AB18</f>
        <v>6060-000000</v>
      </c>
      <c r="C14">
        <f>Conferences!AC18</f>
        <v>150</v>
      </c>
      <c r="D14" s="46" t="str">
        <f>Conferences!AD18</f>
        <v>043</v>
      </c>
      <c r="E14" s="46"/>
      <c r="H14">
        <f>Conferences!AG18</f>
        <v>110</v>
      </c>
      <c r="I14" t="str">
        <f>Conferences!AH18</f>
        <v>USD</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2">
      <c r="A15" t="str">
        <f>Conferences!AA19</f>
        <v>Budget</v>
      </c>
      <c r="B15" t="str">
        <f>Conferences!AB19</f>
        <v>6030-000000</v>
      </c>
      <c r="C15">
        <f>Conferences!AC19</f>
        <v>150</v>
      </c>
      <c r="D15" s="46" t="str">
        <f>Conferences!AD19</f>
        <v>043</v>
      </c>
      <c r="E15" s="46"/>
      <c r="H15">
        <f>Conferences!AG19</f>
        <v>110</v>
      </c>
      <c r="I15" t="str">
        <f>Conferences!AH19</f>
        <v>USD</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0</v>
      </c>
      <c r="T15" s="47">
        <f>Conferences!AS19</f>
        <v>0</v>
      </c>
      <c r="U15" s="47">
        <f>Conferences!AT19</f>
        <v>0</v>
      </c>
      <c r="V15" s="47">
        <f t="shared" si="0"/>
        <v>0</v>
      </c>
    </row>
    <row r="16" spans="1:22" x14ac:dyDescent="0.2">
      <c r="A16" t="str">
        <f>Conferences!AA20</f>
        <v>Budget</v>
      </c>
      <c r="B16" t="str">
        <f>Conferences!AB20</f>
        <v>6035-000000</v>
      </c>
      <c r="C16">
        <f>Conferences!AC20</f>
        <v>150</v>
      </c>
      <c r="D16" s="46" t="str">
        <f>Conferences!AD20</f>
        <v>043</v>
      </c>
      <c r="E16" s="46"/>
      <c r="H16">
        <f>Conferences!AG20</f>
        <v>110</v>
      </c>
      <c r="I16" t="str">
        <f>Conferences!AH20</f>
        <v>USD</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0</v>
      </c>
      <c r="T16" s="47">
        <f>Conferences!AS20</f>
        <v>0</v>
      </c>
      <c r="U16" s="47">
        <f>Conferences!AT20</f>
        <v>0</v>
      </c>
      <c r="V16" s="47">
        <f t="shared" si="0"/>
        <v>0</v>
      </c>
    </row>
    <row r="17" spans="1:22" x14ac:dyDescent="0.2">
      <c r="A17" t="str">
        <f>Conferences!AA21</f>
        <v>Budget</v>
      </c>
      <c r="B17" t="str">
        <f>Conferences!AB21</f>
        <v>6040-000000</v>
      </c>
      <c r="C17">
        <f>Conferences!AC21</f>
        <v>150</v>
      </c>
      <c r="D17" s="46" t="str">
        <f>Conferences!AD21</f>
        <v>043</v>
      </c>
      <c r="E17" s="46"/>
      <c r="H17">
        <f>Conferences!AG21</f>
        <v>110</v>
      </c>
      <c r="I17" t="str">
        <f>Conferences!AH21</f>
        <v>USD</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0</v>
      </c>
      <c r="T17" s="47">
        <f>Conferences!AS21</f>
        <v>0</v>
      </c>
      <c r="U17" s="47">
        <f>Conferences!AT21</f>
        <v>0</v>
      </c>
      <c r="V17" s="47">
        <f t="shared" si="0"/>
        <v>0</v>
      </c>
    </row>
    <row r="18" spans="1:22" x14ac:dyDescent="0.2">
      <c r="A18" t="str">
        <f>Conferences!AA22</f>
        <v>Budget</v>
      </c>
      <c r="B18" t="str">
        <f>Conferences!AB22</f>
        <v>6010-000000</v>
      </c>
      <c r="C18">
        <f>Conferences!AC22</f>
        <v>150</v>
      </c>
      <c r="D18" s="46" t="str">
        <f>Conferences!AD22</f>
        <v>043</v>
      </c>
      <c r="E18" s="46"/>
      <c r="H18">
        <f>Conferences!AG22</f>
        <v>110</v>
      </c>
      <c r="I18" t="str">
        <f>Conferences!AH22</f>
        <v>USD</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2">
      <c r="A19" t="str">
        <f>Conferences!AA23</f>
        <v>Budget</v>
      </c>
      <c r="B19" t="str">
        <f>Conferences!AB23</f>
        <v>6020-000000</v>
      </c>
      <c r="C19">
        <f>Conferences!AC23</f>
        <v>150</v>
      </c>
      <c r="D19" s="46" t="str">
        <f>Conferences!AD23</f>
        <v>043</v>
      </c>
      <c r="E19" s="46"/>
      <c r="H19">
        <f>Conferences!AG23</f>
        <v>110</v>
      </c>
      <c r="I19" t="str">
        <f>Conferences!AH23</f>
        <v>USD</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2">
      <c r="A20" t="str">
        <f>Conferences!AA27</f>
        <v>Budget</v>
      </c>
      <c r="B20" t="str">
        <f>Conferences!AB27</f>
        <v>7004-000000</v>
      </c>
      <c r="C20">
        <f>Conferences!AC27</f>
        <v>150</v>
      </c>
      <c r="D20" s="46" t="str">
        <f>Conferences!AD27</f>
        <v>043</v>
      </c>
      <c r="E20" s="46"/>
      <c r="H20">
        <f>Conferences!AG27</f>
        <v>110</v>
      </c>
      <c r="I20" t="str">
        <f>Conferences!AH27</f>
        <v>USD</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400</v>
      </c>
      <c r="T20" s="47">
        <f>Conferences!AS27</f>
        <v>0</v>
      </c>
      <c r="U20" s="47">
        <f>Conferences!AT27</f>
        <v>0</v>
      </c>
      <c r="V20" s="47">
        <f t="shared" si="0"/>
        <v>400</v>
      </c>
    </row>
    <row r="21" spans="1:22" x14ac:dyDescent="0.2">
      <c r="A21" t="str">
        <f>Conferences!AA28</f>
        <v>Budget</v>
      </c>
      <c r="B21" t="str">
        <f>Conferences!AB28</f>
        <v>7008-000000</v>
      </c>
      <c r="C21">
        <f>Conferences!AC28</f>
        <v>150</v>
      </c>
      <c r="D21" s="46" t="str">
        <f>Conferences!AD28</f>
        <v>043</v>
      </c>
      <c r="E21" s="46"/>
      <c r="H21">
        <f>Conferences!AG28</f>
        <v>110</v>
      </c>
      <c r="I21" t="str">
        <f>Conferences!AH28</f>
        <v>USD</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500</v>
      </c>
      <c r="T21" s="47">
        <f>Conferences!AS28</f>
        <v>0</v>
      </c>
      <c r="U21" s="47">
        <f>Conferences!AT28</f>
        <v>0</v>
      </c>
      <c r="V21" s="47">
        <f t="shared" si="0"/>
        <v>500</v>
      </c>
    </row>
    <row r="22" spans="1:22" x14ac:dyDescent="0.2">
      <c r="A22" t="str">
        <f>Conferences!AA29</f>
        <v>Budget</v>
      </c>
      <c r="B22" t="str">
        <f>Conferences!AB29</f>
        <v>7010-000000</v>
      </c>
      <c r="C22">
        <f>Conferences!AC29</f>
        <v>150</v>
      </c>
      <c r="D22" s="46" t="str">
        <f>Conferences!AD29</f>
        <v>043</v>
      </c>
      <c r="E22" s="46"/>
      <c r="H22">
        <f>Conferences!AG29</f>
        <v>110</v>
      </c>
      <c r="I22" t="str">
        <f>Conferences!AH29</f>
        <v>USD</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900</v>
      </c>
      <c r="T22" s="47">
        <f>Conferences!AS29</f>
        <v>0</v>
      </c>
      <c r="U22" s="47">
        <f>Conferences!AT29</f>
        <v>0</v>
      </c>
      <c r="V22" s="47">
        <f t="shared" si="0"/>
        <v>900</v>
      </c>
    </row>
    <row r="23" spans="1:22" x14ac:dyDescent="0.2">
      <c r="A23" t="str">
        <f>Conferences!AA30</f>
        <v>Budget</v>
      </c>
      <c r="B23" t="str">
        <f>Conferences!AB30</f>
        <v>7012-000000</v>
      </c>
      <c r="C23">
        <f>Conferences!AC30</f>
        <v>150</v>
      </c>
      <c r="D23" s="46" t="str">
        <f>Conferences!AD30</f>
        <v>043</v>
      </c>
      <c r="E23" s="46"/>
      <c r="H23">
        <f>Conferences!AG30</f>
        <v>110</v>
      </c>
      <c r="I23" t="str">
        <f>Conferences!AH30</f>
        <v>USD</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400</v>
      </c>
      <c r="T23" s="47">
        <f>Conferences!AS30</f>
        <v>0</v>
      </c>
      <c r="U23" s="47">
        <f>Conferences!AT30</f>
        <v>0</v>
      </c>
      <c r="V23" s="47">
        <f t="shared" si="0"/>
        <v>400</v>
      </c>
    </row>
    <row r="24" spans="1:22" x14ac:dyDescent="0.2">
      <c r="A24" t="str">
        <f>Conferences!AA31</f>
        <v>Budget</v>
      </c>
      <c r="B24" t="str">
        <f>Conferences!AB31</f>
        <v>7014-000000</v>
      </c>
      <c r="C24">
        <f>Conferences!AC31</f>
        <v>150</v>
      </c>
      <c r="D24" s="46" t="str">
        <f>Conferences!AD31</f>
        <v>043</v>
      </c>
      <c r="E24" s="46"/>
      <c r="H24">
        <f>Conferences!AG31</f>
        <v>110</v>
      </c>
      <c r="I24" t="str">
        <f>Conferences!AH31</f>
        <v>USD</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2500</v>
      </c>
      <c r="T24" s="47">
        <f>Conferences!AS31</f>
        <v>0</v>
      </c>
      <c r="U24" s="47">
        <f>Conferences!AT31</f>
        <v>0</v>
      </c>
      <c r="V24" s="47">
        <f t="shared" si="0"/>
        <v>2500</v>
      </c>
    </row>
    <row r="25" spans="1:22" x14ac:dyDescent="0.2">
      <c r="A25" t="str">
        <f>Conferences!AA32</f>
        <v>Budget</v>
      </c>
      <c r="B25" t="str">
        <f>Conferences!AB32</f>
        <v>7016-000000</v>
      </c>
      <c r="C25">
        <f>Conferences!AC32</f>
        <v>150</v>
      </c>
      <c r="D25" s="46" t="str">
        <f>Conferences!AD32</f>
        <v>043</v>
      </c>
      <c r="E25" s="46"/>
      <c r="H25">
        <f>Conferences!AG32</f>
        <v>110</v>
      </c>
      <c r="I25" t="str">
        <f>Conferences!AH32</f>
        <v>USD</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5500</v>
      </c>
      <c r="T25" s="47">
        <f>Conferences!AS32</f>
        <v>0</v>
      </c>
      <c r="U25" s="47">
        <f>Conferences!AT32</f>
        <v>0</v>
      </c>
      <c r="V25" s="47">
        <f t="shared" si="0"/>
        <v>5500</v>
      </c>
    </row>
    <row r="26" spans="1:22" x14ac:dyDescent="0.2">
      <c r="A26" t="str">
        <f>Conferences!AA33</f>
        <v>Budget</v>
      </c>
      <c r="B26" t="str">
        <f>Conferences!AB33</f>
        <v>7018-000000</v>
      </c>
      <c r="C26">
        <f>Conferences!AC33</f>
        <v>150</v>
      </c>
      <c r="D26" s="46" t="str">
        <f>Conferences!AD33</f>
        <v>043</v>
      </c>
      <c r="E26" s="46"/>
      <c r="H26">
        <f>Conferences!AG33</f>
        <v>110</v>
      </c>
      <c r="I26" t="str">
        <f>Conferences!AH33</f>
        <v>USD</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1500</v>
      </c>
      <c r="T26" s="47">
        <f>Conferences!AS33</f>
        <v>0</v>
      </c>
      <c r="U26" s="47">
        <f>Conferences!AT33</f>
        <v>0</v>
      </c>
      <c r="V26" s="47">
        <f t="shared" si="0"/>
        <v>1500</v>
      </c>
    </row>
    <row r="27" spans="1:22" x14ac:dyDescent="0.2">
      <c r="A27" t="str">
        <f>Conferences!AA34</f>
        <v>Budget</v>
      </c>
      <c r="B27" t="str">
        <f>Conferences!AB34</f>
        <v>7020-000000</v>
      </c>
      <c r="C27">
        <f>Conferences!AC34</f>
        <v>150</v>
      </c>
      <c r="D27" s="46" t="str">
        <f>Conferences!AD34</f>
        <v>043</v>
      </c>
      <c r="E27" s="46"/>
      <c r="H27">
        <f>Conferences!AG34</f>
        <v>110</v>
      </c>
      <c r="I27" t="str">
        <f>Conferences!AH34</f>
        <v>USD</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500</v>
      </c>
      <c r="T27" s="47">
        <f>Conferences!AS34</f>
        <v>0</v>
      </c>
      <c r="U27" s="47">
        <f>Conferences!AT34</f>
        <v>0</v>
      </c>
      <c r="V27" s="47">
        <f t="shared" si="0"/>
        <v>500</v>
      </c>
    </row>
    <row r="28" spans="1:22" x14ac:dyDescent="0.2">
      <c r="A28" t="str">
        <f>Conferences!AA35</f>
        <v>Budget</v>
      </c>
      <c r="B28" t="str">
        <f>Conferences!AB35</f>
        <v>7022-000000</v>
      </c>
      <c r="C28">
        <f>Conferences!AC35</f>
        <v>150</v>
      </c>
      <c r="D28" s="46" t="str">
        <f>Conferences!AD35</f>
        <v>043</v>
      </c>
      <c r="E28" s="46"/>
      <c r="H28">
        <f>Conferences!AG35</f>
        <v>110</v>
      </c>
      <c r="I28" t="str">
        <f>Conferences!AH35</f>
        <v>USD</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2000</v>
      </c>
      <c r="T28" s="47">
        <f>Conferences!AS35</f>
        <v>0</v>
      </c>
      <c r="U28" s="47">
        <f>Conferences!AT35</f>
        <v>0</v>
      </c>
      <c r="V28" s="47">
        <f t="shared" si="0"/>
        <v>2000</v>
      </c>
    </row>
    <row r="29" spans="1:22" x14ac:dyDescent="0.2">
      <c r="A29" t="str">
        <f>Conferences!AA36</f>
        <v>Budget</v>
      </c>
      <c r="B29" t="str">
        <f>Conferences!AB36</f>
        <v>7030-000000</v>
      </c>
      <c r="C29">
        <f>Conferences!AC36</f>
        <v>150</v>
      </c>
      <c r="D29" s="46" t="str">
        <f>Conferences!AD36</f>
        <v>043</v>
      </c>
      <c r="E29" s="46"/>
      <c r="H29">
        <f>Conferences!AG36</f>
        <v>110</v>
      </c>
      <c r="I29" t="str">
        <f>Conferences!AH36</f>
        <v>USD</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700</v>
      </c>
      <c r="T29" s="47">
        <f>Conferences!AS36</f>
        <v>0</v>
      </c>
      <c r="U29" s="47">
        <f>Conferences!AT36</f>
        <v>0</v>
      </c>
      <c r="V29" s="47">
        <f t="shared" si="0"/>
        <v>700</v>
      </c>
    </row>
    <row r="30" spans="1:22" x14ac:dyDescent="0.2">
      <c r="A30" t="str">
        <f>Conferences!AA37</f>
        <v>Budget</v>
      </c>
      <c r="B30" t="str">
        <f>Conferences!AB37</f>
        <v>7042-000000</v>
      </c>
      <c r="C30">
        <f>Conferences!AC37</f>
        <v>150</v>
      </c>
      <c r="D30" s="46" t="str">
        <f>Conferences!AD37</f>
        <v>043</v>
      </c>
      <c r="E30" s="46"/>
      <c r="H30">
        <f>Conferences!AG37</f>
        <v>110</v>
      </c>
      <c r="I30" t="str">
        <f>Conferences!AH37</f>
        <v>USD</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600</v>
      </c>
      <c r="T30" s="47">
        <f>Conferences!AS37</f>
        <v>0</v>
      </c>
      <c r="U30" s="47">
        <f>Conferences!AT37</f>
        <v>0</v>
      </c>
      <c r="V30" s="47">
        <f t="shared" si="0"/>
        <v>600</v>
      </c>
    </row>
    <row r="31" spans="1:22" x14ac:dyDescent="0.2">
      <c r="A31" t="str">
        <f>Conferences!AA38</f>
        <v>Budget</v>
      </c>
      <c r="B31" t="str">
        <f>Conferences!AB38</f>
        <v>7048-000000</v>
      </c>
      <c r="C31">
        <f>Conferences!AC38</f>
        <v>150</v>
      </c>
      <c r="D31" s="46" t="str">
        <f>Conferences!AD38</f>
        <v>043</v>
      </c>
      <c r="E31" s="46"/>
      <c r="H31">
        <f>Conferences!AG38</f>
        <v>110</v>
      </c>
      <c r="I31" t="str">
        <f>Conferences!AH38</f>
        <v>USD</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3000</v>
      </c>
      <c r="T31" s="47">
        <f>Conferences!AS38</f>
        <v>0</v>
      </c>
      <c r="U31" s="47">
        <f>Conferences!AT38</f>
        <v>0</v>
      </c>
      <c r="V31" s="47">
        <f t="shared" si="0"/>
        <v>3000</v>
      </c>
    </row>
    <row r="32" spans="1:22" x14ac:dyDescent="0.2">
      <c r="A32" t="str">
        <f>Conferences!AA39</f>
        <v>Budget</v>
      </c>
      <c r="B32" t="str">
        <f>Conferences!AB39</f>
        <v>7070-000000</v>
      </c>
      <c r="C32">
        <f>Conferences!AC39</f>
        <v>150</v>
      </c>
      <c r="D32" s="46" t="str">
        <f>Conferences!AD39</f>
        <v>043</v>
      </c>
      <c r="E32" s="46"/>
      <c r="H32">
        <f>Conferences!AG39</f>
        <v>110</v>
      </c>
      <c r="I32" t="str">
        <f>Conferences!AH39</f>
        <v>USD</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0</v>
      </c>
      <c r="T32" s="47">
        <f>Conferences!AS39</f>
        <v>0</v>
      </c>
      <c r="U32" s="47">
        <f>Conferences!AT39</f>
        <v>0</v>
      </c>
      <c r="V32" s="47">
        <f t="shared" si="0"/>
        <v>0</v>
      </c>
    </row>
    <row r="33" spans="1:22" x14ac:dyDescent="0.2">
      <c r="A33" t="str">
        <f>Conferences!AA40</f>
        <v>Budget</v>
      </c>
      <c r="B33" t="str">
        <f>Conferences!AB40</f>
        <v>7072-000000</v>
      </c>
      <c r="C33">
        <f>Conferences!AC40</f>
        <v>150</v>
      </c>
      <c r="D33" s="46" t="str">
        <f>Conferences!AD40</f>
        <v>043</v>
      </c>
      <c r="E33" s="46"/>
      <c r="H33">
        <f>Conferences!AG40</f>
        <v>110</v>
      </c>
      <c r="I33" t="str">
        <f>Conferences!AH40</f>
        <v>USD</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2">
      <c r="A34" t="str">
        <f>Conferences!AA41</f>
        <v>Budget</v>
      </c>
      <c r="B34" t="str">
        <f>Conferences!AB41</f>
        <v>7078-000000</v>
      </c>
      <c r="C34">
        <f>Conferences!AC41</f>
        <v>150</v>
      </c>
      <c r="D34" s="46" t="str">
        <f>Conferences!AD41</f>
        <v>043</v>
      </c>
      <c r="E34" s="46"/>
      <c r="H34">
        <f>Conferences!AG41</f>
        <v>110</v>
      </c>
      <c r="I34" t="str">
        <f>Conferences!AH41</f>
        <v>USD</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5000</v>
      </c>
      <c r="T34" s="47">
        <f>Conferences!AS41</f>
        <v>0</v>
      </c>
      <c r="U34" s="47">
        <f>Conferences!AT41</f>
        <v>0</v>
      </c>
      <c r="V34" s="47">
        <f t="shared" si="0"/>
        <v>5000</v>
      </c>
    </row>
    <row r="35" spans="1:22" x14ac:dyDescent="0.2">
      <c r="A35" t="str">
        <f>Conferences!AA42</f>
        <v>Budget</v>
      </c>
      <c r="B35" t="str">
        <f>Conferences!AB42</f>
        <v>7080-000000</v>
      </c>
      <c r="C35">
        <f>Conferences!AC42</f>
        <v>150</v>
      </c>
      <c r="D35" s="46" t="str">
        <f>Conferences!AD42</f>
        <v>043</v>
      </c>
      <c r="E35" s="46"/>
      <c r="H35">
        <f>Conferences!AG42</f>
        <v>110</v>
      </c>
      <c r="I35" t="str">
        <f>Conferences!AH42</f>
        <v>USD</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1500</v>
      </c>
      <c r="T35" s="47">
        <f>Conferences!AS42</f>
        <v>0</v>
      </c>
      <c r="U35" s="47">
        <f>Conferences!AT42</f>
        <v>0</v>
      </c>
      <c r="V35" s="47">
        <f t="shared" si="0"/>
        <v>1500</v>
      </c>
    </row>
    <row r="36" spans="1:22" x14ac:dyDescent="0.2">
      <c r="A36" t="str">
        <f>Conferences!AA43</f>
        <v>Budget</v>
      </c>
      <c r="B36" t="str">
        <f>Conferences!AB43</f>
        <v>7090-000000</v>
      </c>
      <c r="C36">
        <f>Conferences!AC43</f>
        <v>150</v>
      </c>
      <c r="D36" s="46" t="str">
        <f>Conferences!AD43</f>
        <v>043</v>
      </c>
      <c r="E36" s="46"/>
      <c r="H36">
        <f>Conferences!AG43</f>
        <v>110</v>
      </c>
      <c r="I36" t="str">
        <f>Conferences!AH43</f>
        <v>USD</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2500</v>
      </c>
      <c r="T36" s="47">
        <f>Conferences!AS43</f>
        <v>0</v>
      </c>
      <c r="U36" s="47">
        <f>Conferences!AT43</f>
        <v>0</v>
      </c>
      <c r="V36" s="47">
        <f>SUM(J36:U36)</f>
        <v>2500</v>
      </c>
    </row>
    <row r="37" spans="1:22" x14ac:dyDescent="0.2">
      <c r="A37" t="str">
        <f>Conferences!AA44</f>
        <v>Budget</v>
      </c>
      <c r="B37" t="str">
        <f>Conferences!AB44</f>
        <v/>
      </c>
      <c r="C37">
        <f>Conferences!AC44</f>
        <v>150</v>
      </c>
      <c r="D37" s="46" t="str">
        <f>Conferences!AD44</f>
        <v>043</v>
      </c>
      <c r="E37" s="46"/>
      <c r="H37">
        <f>Conferences!AG44</f>
        <v>110</v>
      </c>
      <c r="I37" t="str">
        <f>Conferences!AH44</f>
        <v>USD</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0</v>
      </c>
      <c r="T37" s="47">
        <f>Conferences!AS44</f>
        <v>0</v>
      </c>
      <c r="U37" s="47">
        <f>Conferences!AT44</f>
        <v>0</v>
      </c>
      <c r="V37" s="47">
        <f>SUM(J37:U37)</f>
        <v>0</v>
      </c>
    </row>
    <row r="38" spans="1:22" x14ac:dyDescent="0.2">
      <c r="A38" t="str">
        <f>Conferences!AA45</f>
        <v>Budget</v>
      </c>
      <c r="B38" t="str">
        <f>Conferences!AB45</f>
        <v/>
      </c>
      <c r="C38">
        <f>Conferences!AC45</f>
        <v>150</v>
      </c>
      <c r="D38" s="46" t="str">
        <f>Conferences!AD45</f>
        <v>043</v>
      </c>
      <c r="E38" s="46"/>
      <c r="H38">
        <f>Conferences!AG45</f>
        <v>110</v>
      </c>
      <c r="I38" t="str">
        <f>Conferences!AH45</f>
        <v>USD</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2">
      <c r="A39" t="str">
        <f>Conferences!AA46</f>
        <v>Budget</v>
      </c>
      <c r="B39" t="str">
        <f>Conferences!AB46</f>
        <v/>
      </c>
      <c r="C39">
        <f>Conferences!AC46</f>
        <v>150</v>
      </c>
      <c r="D39" s="46" t="str">
        <f>Conferences!AD46</f>
        <v>043</v>
      </c>
      <c r="E39" s="46"/>
      <c r="H39">
        <f>Conferences!AG46</f>
        <v>110</v>
      </c>
      <c r="I39" t="str">
        <f>Conferences!AH46</f>
        <v>USD</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2">
      <c r="A40" t="str">
        <f>Fundraising!AA9</f>
        <v>Budget</v>
      </c>
      <c r="B40" t="str">
        <f>Fundraising!AB9</f>
        <v>6025-000000</v>
      </c>
      <c r="C40">
        <f>Fundraising!AC9</f>
        <v>200</v>
      </c>
      <c r="D40" s="46" t="str">
        <f>Fundraising!AD9</f>
        <v>043</v>
      </c>
      <c r="E40" s="46"/>
      <c r="H40">
        <f>Fundraising!AG9</f>
        <v>110</v>
      </c>
      <c r="I40" t="str">
        <f>Fundraising!AH9</f>
        <v>USD</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2">
      <c r="A41" t="str">
        <f>Fundraising!AA10</f>
        <v>Budget</v>
      </c>
      <c r="B41" t="str">
        <f>Fundraising!AB10</f>
        <v>6010-000000</v>
      </c>
      <c r="C41">
        <f>Fundraising!AC10</f>
        <v>200</v>
      </c>
      <c r="D41" s="46" t="str">
        <f>Fundraising!AD10</f>
        <v>043</v>
      </c>
      <c r="E41" s="46" t="str">
        <f>Fundraising!AE10</f>
        <v>D100</v>
      </c>
      <c r="H41">
        <f>Fundraising!AG10</f>
        <v>110</v>
      </c>
      <c r="I41" t="str">
        <f>Fundraising!AH10</f>
        <v>USD</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2">
      <c r="A42" t="str">
        <f>Fundraising!AA11</f>
        <v>Budget</v>
      </c>
      <c r="B42" t="str">
        <f>Fundraising!AB11</f>
        <v>6010-000000</v>
      </c>
      <c r="C42">
        <f>Fundraising!AC11</f>
        <v>200</v>
      </c>
      <c r="D42" s="46" t="str">
        <f>Fundraising!AD11</f>
        <v>043</v>
      </c>
      <c r="E42" s="46" t="str">
        <f>Fundraising!AE11</f>
        <v>D200</v>
      </c>
      <c r="H42">
        <f>Fundraising!AG11</f>
        <v>110</v>
      </c>
      <c r="I42" t="str">
        <f>Fundraising!AH11</f>
        <v>USD</v>
      </c>
      <c r="J42" s="47">
        <f>Fundraising!AI11</f>
        <v>0</v>
      </c>
      <c r="K42" s="47">
        <f>Fundraising!AJ11</f>
        <v>0</v>
      </c>
      <c r="L42" s="47">
        <f>Fundraising!AK11</f>
        <v>0</v>
      </c>
      <c r="M42" s="47">
        <f>Fundraising!AL11</f>
        <v>0</v>
      </c>
      <c r="N42" s="47">
        <f>Fundraising!AM11</f>
        <v>0</v>
      </c>
      <c r="O42" s="47">
        <f>Fundraising!AN11</f>
        <v>0</v>
      </c>
      <c r="P42" s="47">
        <f>Fundraising!AO11</f>
        <v>0</v>
      </c>
      <c r="Q42" s="47">
        <f>Fundraising!AP11</f>
        <v>0</v>
      </c>
      <c r="R42" s="47">
        <f>Fundraising!AQ11</f>
        <v>0</v>
      </c>
      <c r="S42" s="47">
        <f>Fundraising!AR11</f>
        <v>0</v>
      </c>
      <c r="T42" s="47">
        <f>Fundraising!AS11</f>
        <v>0</v>
      </c>
      <c r="U42" s="47">
        <f>Fundraising!AT11</f>
        <v>0</v>
      </c>
      <c r="V42" s="47">
        <f t="shared" si="0"/>
        <v>0</v>
      </c>
    </row>
    <row r="43" spans="1:22" x14ac:dyDescent="0.2">
      <c r="A43" t="str">
        <f>Fundraising!AA12</f>
        <v>Budget</v>
      </c>
      <c r="B43" t="str">
        <f>Fundraising!AB12</f>
        <v>6010-000000</v>
      </c>
      <c r="C43">
        <f>Fundraising!AC12</f>
        <v>200</v>
      </c>
      <c r="D43" s="46" t="str">
        <f>Fundraising!AD12</f>
        <v>043</v>
      </c>
      <c r="E43" s="46" t="str">
        <f>Fundraising!AE12</f>
        <v>D300</v>
      </c>
      <c r="H43">
        <f>Fundraising!AG12</f>
        <v>110</v>
      </c>
      <c r="I43" t="str">
        <f>Fundraising!AH12</f>
        <v>USD</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2">
      <c r="A44" t="str">
        <f>Fundraising!AA13</f>
        <v>Budget</v>
      </c>
      <c r="B44" t="str">
        <f>Fundraising!AB13</f>
        <v>6050-000000</v>
      </c>
      <c r="C44">
        <f>Fundraising!AC13</f>
        <v>200</v>
      </c>
      <c r="D44" s="46" t="str">
        <f>Fundraising!AD13</f>
        <v>043</v>
      </c>
      <c r="E44" s="46"/>
      <c r="H44">
        <f>Fundraising!AG13</f>
        <v>110</v>
      </c>
      <c r="I44" t="str">
        <f>Fundraising!AH13</f>
        <v>USD</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2">
      <c r="A45" t="str">
        <f>Fundraising!AA14</f>
        <v>Budget</v>
      </c>
      <c r="B45" t="str">
        <f>Fundraising!AB14</f>
        <v>6055-000000</v>
      </c>
      <c r="C45">
        <f>Fundraising!AC14</f>
        <v>200</v>
      </c>
      <c r="D45" s="46" t="str">
        <f>Fundraising!AD14</f>
        <v>043</v>
      </c>
      <c r="E45" s="46"/>
      <c r="H45">
        <f>Fundraising!AG14</f>
        <v>110</v>
      </c>
      <c r="I45" t="str">
        <f>Fundraising!AH14</f>
        <v>USD</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2">
      <c r="A46" t="str">
        <f>Fundraising!AA15</f>
        <v>Budget</v>
      </c>
      <c r="B46" t="str">
        <f>Fundraising!AB15</f>
        <v>6060-000000</v>
      </c>
      <c r="C46">
        <f>Fundraising!AC15</f>
        <v>200</v>
      </c>
      <c r="D46" s="46" t="str">
        <f>Fundraising!AD15</f>
        <v>043</v>
      </c>
      <c r="E46" s="46"/>
      <c r="H46">
        <f>Fundraising!AG15</f>
        <v>110</v>
      </c>
      <c r="I46" t="str">
        <f>Fundraising!AH15</f>
        <v>USD</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2">
      <c r="A47" t="str">
        <f>Fundraising!AA16</f>
        <v>Budget</v>
      </c>
      <c r="B47" t="str">
        <f>Fundraising!AB16</f>
        <v>6020-000000</v>
      </c>
      <c r="C47">
        <f>Fundraising!AC16</f>
        <v>200</v>
      </c>
      <c r="D47" s="46" t="str">
        <f>Fundraising!AD16</f>
        <v>043</v>
      </c>
      <c r="E47" s="46"/>
      <c r="H47">
        <f>Fundraising!AG16</f>
        <v>110</v>
      </c>
      <c r="I47" t="str">
        <f>Fundraising!AH16</f>
        <v>USD</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2">
      <c r="A48" t="str">
        <f>Fundraising!AA17</f>
        <v>Budget</v>
      </c>
      <c r="B48" t="str">
        <f>Fundraising!AB17</f>
        <v>6030-000000</v>
      </c>
      <c r="C48">
        <f>Fundraising!AC17</f>
        <v>200</v>
      </c>
      <c r="D48" s="46" t="str">
        <f>Fundraising!AD17</f>
        <v>043</v>
      </c>
      <c r="E48" s="46"/>
      <c r="H48">
        <f>Fundraising!AG17</f>
        <v>110</v>
      </c>
      <c r="I48" t="str">
        <f>Fundraising!AH17</f>
        <v>USD</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0</v>
      </c>
      <c r="S48" s="47">
        <f>Fundraising!AR17</f>
        <v>0</v>
      </c>
      <c r="T48" s="47">
        <f>Fundraising!AS17</f>
        <v>0</v>
      </c>
      <c r="U48" s="47">
        <f>Fundraising!AT17</f>
        <v>0</v>
      </c>
      <c r="V48" s="47">
        <f t="shared" si="0"/>
        <v>0</v>
      </c>
    </row>
    <row r="49" spans="1:22" x14ac:dyDescent="0.2">
      <c r="A49" t="str">
        <f>Fundraising!AA18</f>
        <v>Budget</v>
      </c>
      <c r="B49" t="str">
        <f>Fundraising!AB18</f>
        <v>6035-000000</v>
      </c>
      <c r="C49">
        <f>Fundraising!AC18</f>
        <v>200</v>
      </c>
      <c r="D49" s="46" t="str">
        <f>Fundraising!AD18</f>
        <v>043</v>
      </c>
      <c r="E49" s="46"/>
      <c r="H49">
        <f>Fundraising!AG18</f>
        <v>110</v>
      </c>
      <c r="I49" t="str">
        <f>Fundraising!AH18</f>
        <v>USD</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0</v>
      </c>
      <c r="S49" s="47">
        <f>Fundraising!AR18</f>
        <v>0</v>
      </c>
      <c r="T49" s="47">
        <f>Fundraising!AS18</f>
        <v>0</v>
      </c>
      <c r="U49" s="47">
        <f>Fundraising!AT18</f>
        <v>0</v>
      </c>
      <c r="V49" s="47">
        <f t="shared" si="0"/>
        <v>0</v>
      </c>
    </row>
    <row r="50" spans="1:22" x14ac:dyDescent="0.2">
      <c r="A50" t="str">
        <f>Fundraising!AA19</f>
        <v>Budget</v>
      </c>
      <c r="B50" t="str">
        <f>Fundraising!AB19</f>
        <v>6040-000000</v>
      </c>
      <c r="C50">
        <f>Fundraising!AC19</f>
        <v>200</v>
      </c>
      <c r="D50" s="46" t="str">
        <f>Fundraising!AD19</f>
        <v>043</v>
      </c>
      <c r="E50" s="46"/>
      <c r="H50">
        <f>Fundraising!AG19</f>
        <v>110</v>
      </c>
      <c r="I50" t="str">
        <f>Fundraising!AH19</f>
        <v>USD</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2">
      <c r="A51" t="str">
        <f>Fundraising!AA23</f>
        <v>Budget</v>
      </c>
      <c r="B51" t="str">
        <f>Fundraising!AB23</f>
        <v>7008-000000</v>
      </c>
      <c r="C51">
        <f>Fundraising!AC23</f>
        <v>200</v>
      </c>
      <c r="D51" s="46" t="str">
        <f>Fundraising!AD23</f>
        <v>043</v>
      </c>
      <c r="E51" s="46"/>
      <c r="H51">
        <f>Fundraising!AG23</f>
        <v>110</v>
      </c>
      <c r="I51" t="str">
        <f>Fundraising!AH23</f>
        <v>USD</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0</v>
      </c>
      <c r="T51" s="47">
        <f>Fundraising!AS23</f>
        <v>0</v>
      </c>
      <c r="U51" s="47">
        <f>Fundraising!AT23</f>
        <v>0</v>
      </c>
      <c r="V51" s="47">
        <f t="shared" si="0"/>
        <v>0</v>
      </c>
    </row>
    <row r="52" spans="1:22" x14ac:dyDescent="0.2">
      <c r="A52" t="str">
        <f>Fundraising!AA24</f>
        <v>Budget</v>
      </c>
      <c r="B52" t="str">
        <f>Fundraising!AB24</f>
        <v>7010-000000</v>
      </c>
      <c r="C52">
        <f>Fundraising!AC24</f>
        <v>200</v>
      </c>
      <c r="D52" s="46" t="str">
        <f>Fundraising!AD24</f>
        <v>043</v>
      </c>
      <c r="E52" s="46"/>
      <c r="H52">
        <f>Fundraising!AG24</f>
        <v>110</v>
      </c>
      <c r="I52" t="str">
        <f>Fundraising!AH24</f>
        <v>USD</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0</v>
      </c>
      <c r="T52" s="47">
        <f>Fundraising!AS24</f>
        <v>0</v>
      </c>
      <c r="U52" s="47">
        <f>Fundraising!AT24</f>
        <v>0</v>
      </c>
      <c r="V52" s="47">
        <f t="shared" si="0"/>
        <v>0</v>
      </c>
    </row>
    <row r="53" spans="1:22" x14ac:dyDescent="0.2">
      <c r="A53" t="str">
        <f>Fundraising!AA25</f>
        <v>Budget</v>
      </c>
      <c r="B53" t="str">
        <f>Fundraising!AB25</f>
        <v>7012-000000</v>
      </c>
      <c r="C53">
        <f>Fundraising!AC25</f>
        <v>200</v>
      </c>
      <c r="D53" s="46" t="str">
        <f>Fundraising!AD25</f>
        <v>043</v>
      </c>
      <c r="E53" s="46"/>
      <c r="H53">
        <f>Fundraising!AG25</f>
        <v>110</v>
      </c>
      <c r="I53" t="str">
        <f>Fundraising!AH25</f>
        <v>USD</v>
      </c>
      <c r="J53" s="47">
        <f>Fundraising!AI25</f>
        <v>0</v>
      </c>
      <c r="K53" s="47">
        <f>Fundraising!AJ25</f>
        <v>0</v>
      </c>
      <c r="L53" s="47">
        <f>Fundraising!AK25</f>
        <v>0</v>
      </c>
      <c r="M53" s="47">
        <f>Fundraising!AL25</f>
        <v>0</v>
      </c>
      <c r="N53" s="47">
        <f>Fundraising!AM25</f>
        <v>0</v>
      </c>
      <c r="O53" s="47">
        <f>Fundraising!AN25</f>
        <v>0</v>
      </c>
      <c r="P53" s="47">
        <f>Fundraising!AO25</f>
        <v>0</v>
      </c>
      <c r="Q53" s="47">
        <f>Fundraising!AP25</f>
        <v>0</v>
      </c>
      <c r="R53" s="47">
        <f>Fundraising!AQ25</f>
        <v>0</v>
      </c>
      <c r="S53" s="47">
        <f>Fundraising!AR25</f>
        <v>0</v>
      </c>
      <c r="T53" s="47">
        <f>Fundraising!AS25</f>
        <v>0</v>
      </c>
      <c r="U53" s="47">
        <f>Fundraising!AT25</f>
        <v>0</v>
      </c>
      <c r="V53" s="47">
        <f t="shared" si="0"/>
        <v>0</v>
      </c>
    </row>
    <row r="54" spans="1:22" x14ac:dyDescent="0.2">
      <c r="A54" t="str">
        <f>Fundraising!AA26</f>
        <v>Budget</v>
      </c>
      <c r="B54" t="str">
        <f>Fundraising!AB26</f>
        <v>7014-000000</v>
      </c>
      <c r="C54">
        <f>Fundraising!AC26</f>
        <v>200</v>
      </c>
      <c r="D54" s="46" t="str">
        <f>Fundraising!AD26</f>
        <v>043</v>
      </c>
      <c r="E54" s="46"/>
      <c r="H54">
        <f>Fundraising!AG26</f>
        <v>110</v>
      </c>
      <c r="I54" t="str">
        <f>Fundraising!AH26</f>
        <v>USD</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2">
      <c r="A55" t="str">
        <f>Fundraising!AA27</f>
        <v>Budget</v>
      </c>
      <c r="B55" t="str">
        <f>Fundraising!AB27</f>
        <v>7018-000000</v>
      </c>
      <c r="C55">
        <f>Fundraising!AC27</f>
        <v>200</v>
      </c>
      <c r="D55" s="46" t="str">
        <f>Fundraising!AD27</f>
        <v>043</v>
      </c>
      <c r="E55" s="46"/>
      <c r="H55">
        <f>Fundraising!AG27</f>
        <v>110</v>
      </c>
      <c r="I55" t="str">
        <f>Fundraising!AH27</f>
        <v>USD</v>
      </c>
      <c r="J55" s="47">
        <f>Fundraising!AI27</f>
        <v>0</v>
      </c>
      <c r="K55" s="47">
        <f>Fundraising!AJ27</f>
        <v>0</v>
      </c>
      <c r="L55" s="47">
        <f>Fundraising!AK27</f>
        <v>0</v>
      </c>
      <c r="M55" s="47">
        <f>Fundraising!AL27</f>
        <v>0</v>
      </c>
      <c r="N55" s="47">
        <f>Fundraising!AM27</f>
        <v>0</v>
      </c>
      <c r="O55" s="47">
        <f>Fundraising!AN27</f>
        <v>0</v>
      </c>
      <c r="P55" s="47">
        <f>Fundraising!AO27</f>
        <v>0</v>
      </c>
      <c r="Q55" s="47">
        <f>Fundraising!AP27</f>
        <v>0</v>
      </c>
      <c r="R55" s="47">
        <f>Fundraising!AQ27</f>
        <v>0</v>
      </c>
      <c r="S55" s="47">
        <f>Fundraising!AR27</f>
        <v>0</v>
      </c>
      <c r="T55" s="47">
        <f>Fundraising!AS27</f>
        <v>0</v>
      </c>
      <c r="U55" s="47">
        <f>Fundraising!AT27</f>
        <v>0</v>
      </c>
      <c r="V55" s="47">
        <f t="shared" si="0"/>
        <v>0</v>
      </c>
    </row>
    <row r="56" spans="1:22" x14ac:dyDescent="0.2">
      <c r="A56" t="str">
        <f>Fundraising!AA28</f>
        <v>Budget</v>
      </c>
      <c r="B56" t="str">
        <f>Fundraising!AB28</f>
        <v>7022-000000</v>
      </c>
      <c r="C56">
        <f>Fundraising!AC28</f>
        <v>200</v>
      </c>
      <c r="D56" s="46" t="str">
        <f>Fundraising!AD28</f>
        <v>043</v>
      </c>
      <c r="E56" s="46"/>
      <c r="H56">
        <f>Fundraising!AG28</f>
        <v>110</v>
      </c>
      <c r="I56" t="str">
        <f>Fundraising!AH28</f>
        <v>USD</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2">
      <c r="A57" t="str">
        <f>Fundraising!AA29</f>
        <v>Budget</v>
      </c>
      <c r="B57" t="str">
        <f>Fundraising!AB29</f>
        <v>7042-000000</v>
      </c>
      <c r="C57">
        <f>Fundraising!AC29</f>
        <v>200</v>
      </c>
      <c r="D57" s="46" t="str">
        <f>Fundraising!AD29</f>
        <v>043</v>
      </c>
      <c r="E57" s="46"/>
      <c r="H57">
        <f>Fundraising!AG29</f>
        <v>110</v>
      </c>
      <c r="I57" t="str">
        <f>Fundraising!AH29</f>
        <v>USD</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0</v>
      </c>
      <c r="T57" s="47">
        <f>Fundraising!AS29</f>
        <v>0</v>
      </c>
      <c r="U57" s="47">
        <f>Fundraising!AT29</f>
        <v>0</v>
      </c>
      <c r="V57" s="47">
        <f t="shared" si="0"/>
        <v>0</v>
      </c>
    </row>
    <row r="58" spans="1:22" x14ac:dyDescent="0.2">
      <c r="A58" t="str">
        <f>Fundraising!AA30</f>
        <v>Budget</v>
      </c>
      <c r="B58" t="str">
        <f>Fundraising!AB30</f>
        <v>7070-000000</v>
      </c>
      <c r="C58">
        <f>Fundraising!AC30</f>
        <v>200</v>
      </c>
      <c r="D58" s="46" t="str">
        <f>Fundraising!AD30</f>
        <v>043</v>
      </c>
      <c r="E58" s="46"/>
      <c r="H58">
        <f>Fundraising!AG30</f>
        <v>110</v>
      </c>
      <c r="I58" t="str">
        <f>Fundraising!AH30</f>
        <v>USD</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2">
      <c r="A59" t="str">
        <f>Fundraising!AA31</f>
        <v>Budget</v>
      </c>
      <c r="B59" t="str">
        <f>Fundraising!AB31</f>
        <v>7090-000000</v>
      </c>
      <c r="C59">
        <f>Fundraising!AC31</f>
        <v>200</v>
      </c>
      <c r="D59" s="46" t="str">
        <f>Fundraising!AD31</f>
        <v>043</v>
      </c>
      <c r="E59" s="46"/>
      <c r="H59">
        <f>Fundraising!AG31</f>
        <v>110</v>
      </c>
      <c r="I59" t="str">
        <f>Fundraising!AH31</f>
        <v>USD</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2">
      <c r="A60" t="str">
        <f>Fundraising!AA32</f>
        <v>Budget</v>
      </c>
      <c r="B60" t="str">
        <f>Fundraising!AB32</f>
        <v/>
      </c>
      <c r="C60">
        <f>Fundraising!AC32</f>
        <v>200</v>
      </c>
      <c r="D60" s="46" t="str">
        <f>Fundraising!AD32</f>
        <v>043</v>
      </c>
      <c r="E60" s="46"/>
      <c r="H60">
        <f>Fundraising!AG32</f>
        <v>110</v>
      </c>
      <c r="I60" t="str">
        <f>Fundraising!AH32</f>
        <v>USD</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0</v>
      </c>
      <c r="T60" s="47">
        <f>Fundraising!AS32</f>
        <v>0</v>
      </c>
      <c r="U60" s="47">
        <f>Fundraising!AT32</f>
        <v>0</v>
      </c>
      <c r="V60" s="47">
        <f t="shared" si="0"/>
        <v>0</v>
      </c>
    </row>
    <row r="61" spans="1:22" x14ac:dyDescent="0.2">
      <c r="A61" t="str">
        <f>Fundraising!AA33</f>
        <v>Budget</v>
      </c>
      <c r="B61" t="str">
        <f>Fundraising!AB33</f>
        <v/>
      </c>
      <c r="C61">
        <f>Fundraising!AC33</f>
        <v>200</v>
      </c>
      <c r="D61" s="46" t="str">
        <f>Fundraising!AD33</f>
        <v>043</v>
      </c>
      <c r="E61" s="46"/>
      <c r="H61">
        <f>Fundraising!AG33</f>
        <v>110</v>
      </c>
      <c r="I61" t="str">
        <f>Fundraising!AH33</f>
        <v>USD</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2">
      <c r="A62" t="str">
        <f>Fundraising!AA34</f>
        <v>Budget</v>
      </c>
      <c r="B62" t="str">
        <f>Fundraising!AB34</f>
        <v/>
      </c>
      <c r="C62">
        <f>Fundraising!AC34</f>
        <v>200</v>
      </c>
      <c r="D62" s="46" t="str">
        <f>Fundraising!AD34</f>
        <v>043</v>
      </c>
      <c r="E62" s="46"/>
      <c r="H62">
        <f>Fundraising!AG34</f>
        <v>110</v>
      </c>
      <c r="I62" t="str">
        <f>Fundraising!AH34</f>
        <v>USD</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2">
      <c r="A63" t="str">
        <f>'District Store'!AA8</f>
        <v>Budget</v>
      </c>
      <c r="B63" t="str">
        <f>'District Store'!AB8</f>
        <v>6045-000000</v>
      </c>
      <c r="C63">
        <f>'District Store'!AC8</f>
        <v>400</v>
      </c>
      <c r="D63" s="46" t="str">
        <f>'District Store'!AD8</f>
        <v>043</v>
      </c>
      <c r="E63" s="46"/>
      <c r="H63">
        <f>'District Store'!AH8</f>
        <v>110</v>
      </c>
      <c r="I63" t="str">
        <f>'District Store'!AI8</f>
        <v>USD</v>
      </c>
      <c r="J63" s="47">
        <f>'District Store'!AJ8</f>
        <v>0</v>
      </c>
      <c r="K63" s="47">
        <f>'District Store'!AK8</f>
        <v>0</v>
      </c>
      <c r="L63" s="47">
        <f>'District Store'!AL8</f>
        <v>0</v>
      </c>
      <c r="M63" s="47">
        <f>'District Store'!AM8</f>
        <v>0</v>
      </c>
      <c r="N63" s="47">
        <f>'District Store'!AN8</f>
        <v>0</v>
      </c>
      <c r="O63" s="47">
        <f>'District Store'!AO8</f>
        <v>0</v>
      </c>
      <c r="P63" s="47">
        <f>'District Store'!AP8</f>
        <v>0</v>
      </c>
      <c r="Q63" s="47">
        <f>'District Store'!AQ8</f>
        <v>0</v>
      </c>
      <c r="R63" s="47">
        <f>'District Store'!AR8</f>
        <v>0</v>
      </c>
      <c r="S63" s="47">
        <f>'District Store'!AS8</f>
        <v>0</v>
      </c>
      <c r="T63" s="47">
        <f>'District Store'!AT8</f>
        <v>0</v>
      </c>
      <c r="U63" s="47">
        <f>'District Store'!AU8</f>
        <v>0</v>
      </c>
      <c r="V63" s="47">
        <f t="shared" ref="V63:V184" si="1">SUM(J63:U63)</f>
        <v>0</v>
      </c>
    </row>
    <row r="64" spans="1:22" x14ac:dyDescent="0.2">
      <c r="A64" t="str">
        <f>'District Store'!AA10</f>
        <v>Budget</v>
      </c>
      <c r="B64" t="str">
        <f>'District Store'!AB10</f>
        <v>7002-000000</v>
      </c>
      <c r="C64">
        <f>'District Store'!AC10</f>
        <v>400</v>
      </c>
      <c r="D64" s="46" t="str">
        <f>'District Store'!AD10</f>
        <v>043</v>
      </c>
      <c r="E64" s="46"/>
      <c r="H64">
        <f>'District Store'!AH10</f>
        <v>110</v>
      </c>
      <c r="I64" t="str">
        <f>'District Store'!AI10</f>
        <v>USD</v>
      </c>
      <c r="J64" s="47">
        <f>'District Store'!AJ10</f>
        <v>0</v>
      </c>
      <c r="K64" s="47">
        <f>'District Store'!AK10</f>
        <v>0</v>
      </c>
      <c r="L64" s="47">
        <f>'District Store'!AL10</f>
        <v>0</v>
      </c>
      <c r="M64" s="47">
        <f>'District Store'!AM10</f>
        <v>0</v>
      </c>
      <c r="N64" s="47">
        <f>'District Store'!AN10</f>
        <v>0</v>
      </c>
      <c r="O64" s="47">
        <f>'District Store'!AO10</f>
        <v>0</v>
      </c>
      <c r="P64" s="47">
        <f>'District Store'!AP10</f>
        <v>0</v>
      </c>
      <c r="Q64" s="47">
        <f>'District Store'!AQ10</f>
        <v>0</v>
      </c>
      <c r="R64" s="47">
        <f>'District Store'!AR10</f>
        <v>0</v>
      </c>
      <c r="S64" s="47">
        <f>'District Store'!AS10</f>
        <v>0</v>
      </c>
      <c r="T64" s="47">
        <f>'District Store'!AT10</f>
        <v>0</v>
      </c>
      <c r="U64" s="47">
        <f>'District Store'!AU10</f>
        <v>0</v>
      </c>
      <c r="V64" s="47">
        <f t="shared" si="1"/>
        <v>0</v>
      </c>
    </row>
    <row r="65" spans="1:22" x14ac:dyDescent="0.2">
      <c r="A65" t="str">
        <f>'Marketing Outside Toastmasters'!AA10</f>
        <v>Budget</v>
      </c>
      <c r="B65" t="str">
        <f>'Marketing Outside Toastmasters'!AB10</f>
        <v>7006-000000</v>
      </c>
      <c r="C65">
        <f>'Marketing Outside Toastmasters'!AC10</f>
        <v>599</v>
      </c>
      <c r="D65" s="46" t="str">
        <f>'Marketing Outside Toastmasters'!AD10</f>
        <v>043</v>
      </c>
      <c r="E65" s="46"/>
      <c r="H65">
        <f>'Marketing Outside Toastmasters'!AG10</f>
        <v>110</v>
      </c>
      <c r="I65" t="str">
        <f>'Marketing Outside Toastmasters'!AH10</f>
        <v>USD</v>
      </c>
      <c r="J65" s="47">
        <f>'Marketing Outside Toastmasters'!AI10</f>
        <v>0</v>
      </c>
      <c r="K65" s="47">
        <f>'Marketing Outside Toastmasters'!AJ10</f>
        <v>0</v>
      </c>
      <c r="L65" s="47">
        <f>'Marketing Outside Toastmasters'!AK10</f>
        <v>800</v>
      </c>
      <c r="M65" s="47">
        <f>'Marketing Outside Toastmasters'!AL10</f>
        <v>200</v>
      </c>
      <c r="N65" s="47">
        <f>'Marketing Outside Toastmasters'!AM10</f>
        <v>200</v>
      </c>
      <c r="O65" s="47">
        <f>'Marketing Outside Toastmasters'!AN10</f>
        <v>340</v>
      </c>
      <c r="P65" s="47">
        <f>'Marketing Outside Toastmasters'!AO10</f>
        <v>200</v>
      </c>
      <c r="Q65" s="47">
        <f>'Marketing Outside Toastmasters'!AP10</f>
        <v>100</v>
      </c>
      <c r="R65" s="47">
        <f>'Marketing Outside Toastmasters'!AQ10</f>
        <v>240</v>
      </c>
      <c r="S65" s="47">
        <f>'Marketing Outside Toastmasters'!AR10</f>
        <v>100</v>
      </c>
      <c r="T65" s="47">
        <f>'Marketing Outside Toastmasters'!AS10</f>
        <v>140</v>
      </c>
      <c r="U65" s="47">
        <f>'Marketing Outside Toastmasters'!AT10</f>
        <v>0</v>
      </c>
      <c r="V65" s="47">
        <f t="shared" si="1"/>
        <v>2320</v>
      </c>
    </row>
    <row r="66" spans="1:22" x14ac:dyDescent="0.2">
      <c r="A66" t="str">
        <f>'Marketing Outside Toastmasters'!AA11</f>
        <v>Budget</v>
      </c>
      <c r="B66" t="str">
        <f>'Marketing Outside Toastmasters'!AB11</f>
        <v>7008-000000</v>
      </c>
      <c r="C66">
        <f>'Marketing Outside Toastmasters'!AC11</f>
        <v>599</v>
      </c>
      <c r="D66" s="46" t="str">
        <f>'Marketing Outside Toastmasters'!AD11</f>
        <v>043</v>
      </c>
      <c r="E66" s="46"/>
      <c r="H66">
        <f>'Marketing Outside Toastmasters'!AG11</f>
        <v>110</v>
      </c>
      <c r="I66" t="str">
        <f>'Marketing Outside Toastmasters'!AH11</f>
        <v>USD</v>
      </c>
      <c r="J66" s="47">
        <f>'Marketing Outside Toastmasters'!AI11</f>
        <v>0</v>
      </c>
      <c r="K66" s="47">
        <f>'Marketing Outside Toastmasters'!AJ11</f>
        <v>0</v>
      </c>
      <c r="L66" s="47">
        <f>'Marketing Outside Toastmasters'!AK11</f>
        <v>0</v>
      </c>
      <c r="M66" s="47">
        <f>'Marketing Outside Toastmasters'!AL11</f>
        <v>0</v>
      </c>
      <c r="N66" s="47">
        <f>'Marketing Outside Toastmasters'!AM11</f>
        <v>0</v>
      </c>
      <c r="O66" s="47">
        <f>'Marketing Outside Toastmasters'!AN11</f>
        <v>0</v>
      </c>
      <c r="P66" s="47">
        <f>'Marketing Outside Toastmasters'!AO11</f>
        <v>0</v>
      </c>
      <c r="Q66" s="47">
        <f>'Marketing Outside Toastmasters'!AP11</f>
        <v>0</v>
      </c>
      <c r="R66" s="47">
        <f>'Marketing Outside Toastmasters'!AQ11</f>
        <v>0</v>
      </c>
      <c r="S66" s="47">
        <f>'Marketing Outside Toastmasters'!AR11</f>
        <v>0</v>
      </c>
      <c r="T66" s="47">
        <f>'Marketing Outside Toastmasters'!AS11</f>
        <v>0</v>
      </c>
      <c r="U66" s="47">
        <f>'Marketing Outside Toastmasters'!AT11</f>
        <v>0</v>
      </c>
      <c r="V66" s="47">
        <f t="shared" si="1"/>
        <v>0</v>
      </c>
    </row>
    <row r="67" spans="1:22" x14ac:dyDescent="0.2">
      <c r="A67" t="str">
        <f>'Marketing Outside Toastmasters'!AA12</f>
        <v>Budget</v>
      </c>
      <c r="B67" t="str">
        <f>'Marketing Outside Toastmasters'!AB12</f>
        <v>7010-000000</v>
      </c>
      <c r="C67">
        <f>'Marketing Outside Toastmasters'!AC12</f>
        <v>599</v>
      </c>
      <c r="D67" s="46" t="str">
        <f>'Marketing Outside Toastmasters'!AD12</f>
        <v>043</v>
      </c>
      <c r="E67" s="46"/>
      <c r="H67">
        <f>'Marketing Outside Toastmasters'!AG12</f>
        <v>110</v>
      </c>
      <c r="I67" t="str">
        <f>'Marketing Outside Toastmasters'!AH12</f>
        <v>USD</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2">
      <c r="A68" t="str">
        <f>'Marketing Outside Toastmasters'!AA13</f>
        <v>Budget</v>
      </c>
      <c r="B68" t="str">
        <f>'Marketing Outside Toastmasters'!AB13</f>
        <v>7012-000000</v>
      </c>
      <c r="C68">
        <f>'Marketing Outside Toastmasters'!AC13</f>
        <v>599</v>
      </c>
      <c r="D68" s="46" t="str">
        <f>'Marketing Outside Toastmasters'!AD13</f>
        <v>043</v>
      </c>
      <c r="E68" s="46"/>
      <c r="H68">
        <f>'Marketing Outside Toastmasters'!AG13</f>
        <v>110</v>
      </c>
      <c r="I68" t="str">
        <f>'Marketing Outside Toastmasters'!AH13</f>
        <v>USD</v>
      </c>
      <c r="J68" s="47">
        <f>'Marketing Outside Toastmasters'!AI13</f>
        <v>0</v>
      </c>
      <c r="K68" s="47">
        <f>'Marketing Outside Toastmasters'!AJ13</f>
        <v>0</v>
      </c>
      <c r="L68" s="47">
        <f>'Marketing Outside Toastmasters'!AK13</f>
        <v>0</v>
      </c>
      <c r="M68" s="47">
        <f>'Marketing Outside Toastmasters'!AL13</f>
        <v>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0</v>
      </c>
    </row>
    <row r="69" spans="1:22" x14ac:dyDescent="0.2">
      <c r="A69" t="str">
        <f>'Marketing Outside Toastmasters'!AA14</f>
        <v>Budget</v>
      </c>
      <c r="B69" t="str">
        <f>'Marketing Outside Toastmasters'!AB14</f>
        <v>7036-000000</v>
      </c>
      <c r="C69">
        <f>'Marketing Outside Toastmasters'!AC14</f>
        <v>599</v>
      </c>
      <c r="D69" s="46" t="str">
        <f>'Marketing Outside Toastmasters'!AD14</f>
        <v>043</v>
      </c>
      <c r="E69" s="46"/>
      <c r="H69">
        <f>'Marketing Outside Toastmasters'!AG14</f>
        <v>110</v>
      </c>
      <c r="I69" t="str">
        <f>'Marketing Outside Toastmasters'!AH14</f>
        <v>USD</v>
      </c>
      <c r="J69" s="47">
        <f>'Marketing Outside Toastmasters'!AI14</f>
        <v>0</v>
      </c>
      <c r="K69" s="47">
        <f>'Marketing Outside Toastmasters'!AJ14</f>
        <v>0</v>
      </c>
      <c r="L69" s="47">
        <f>'Marketing Outside Toastmasters'!AK14</f>
        <v>0</v>
      </c>
      <c r="M69" s="47">
        <f>'Marketing Outside Toastmasters'!AL14</f>
        <v>0</v>
      </c>
      <c r="N69" s="47">
        <f>'Marketing Outside Toastmasters'!AM14</f>
        <v>0</v>
      </c>
      <c r="O69" s="47">
        <f>'Marketing Outside Toastmasters'!AN14</f>
        <v>0</v>
      </c>
      <c r="P69" s="47">
        <f>'Marketing Outside Toastmasters'!AO14</f>
        <v>0</v>
      </c>
      <c r="Q69" s="47">
        <f>'Marketing Outside Toastmasters'!AP14</f>
        <v>0</v>
      </c>
      <c r="R69" s="47">
        <f>'Marketing Outside Toastmasters'!AQ14</f>
        <v>0</v>
      </c>
      <c r="S69" s="47">
        <f>'Marketing Outside Toastmasters'!AR14</f>
        <v>0</v>
      </c>
      <c r="T69" s="47">
        <f>'Marketing Outside Toastmasters'!AS14</f>
        <v>0</v>
      </c>
      <c r="U69" s="47">
        <f>'Marketing Outside Toastmasters'!AT14</f>
        <v>0</v>
      </c>
      <c r="V69" s="47">
        <f t="shared" si="1"/>
        <v>0</v>
      </c>
    </row>
    <row r="70" spans="1:22" x14ac:dyDescent="0.2">
      <c r="A70" t="str">
        <f>'Marketing Outside Toastmasters'!AA15</f>
        <v>Budget</v>
      </c>
      <c r="B70" t="str">
        <f>'Marketing Outside Toastmasters'!AB15</f>
        <v>7044-000000</v>
      </c>
      <c r="C70">
        <f>'Marketing Outside Toastmasters'!AC15</f>
        <v>599</v>
      </c>
      <c r="D70" s="46" t="str">
        <f>'Marketing Outside Toastmasters'!AD15</f>
        <v>043</v>
      </c>
      <c r="E70" s="46"/>
      <c r="H70">
        <f>'Marketing Outside Toastmasters'!AG15</f>
        <v>110</v>
      </c>
      <c r="I70" t="str">
        <f>'Marketing Outside Toastmasters'!AH15</f>
        <v>USD</v>
      </c>
      <c r="J70" s="47">
        <f>'Marketing Outside Toastmasters'!AI15</f>
        <v>0</v>
      </c>
      <c r="K70" s="47">
        <f>'Marketing Outside Toastmasters'!AJ15</f>
        <v>0</v>
      </c>
      <c r="L70" s="47">
        <f>'Marketing Outside Toastmasters'!AK15</f>
        <v>0</v>
      </c>
      <c r="M70" s="47">
        <f>'Marketing Outside Toastmasters'!AL15</f>
        <v>0</v>
      </c>
      <c r="N70" s="47">
        <f>'Marketing Outside Toastmasters'!AM15</f>
        <v>0</v>
      </c>
      <c r="O70" s="47">
        <f>'Marketing Outside Toastmasters'!AN15</f>
        <v>0</v>
      </c>
      <c r="P70" s="47">
        <f>'Marketing Outside Toastmasters'!AO15</f>
        <v>0</v>
      </c>
      <c r="Q70" s="47">
        <f>'Marketing Outside Toastmasters'!AP15</f>
        <v>0</v>
      </c>
      <c r="R70" s="47">
        <f>'Marketing Outside Toastmasters'!AQ15</f>
        <v>0</v>
      </c>
      <c r="S70" s="47">
        <f>'Marketing Outside Toastmasters'!AR15</f>
        <v>0</v>
      </c>
      <c r="T70" s="47">
        <f>'Marketing Outside Toastmasters'!AS15</f>
        <v>0</v>
      </c>
      <c r="U70" s="47">
        <f>'Marketing Outside Toastmasters'!AT15</f>
        <v>0</v>
      </c>
      <c r="V70" s="47">
        <f t="shared" si="1"/>
        <v>0</v>
      </c>
    </row>
    <row r="71" spans="1:22" x14ac:dyDescent="0.2">
      <c r="A71" t="str">
        <f>'Marketing Outside Toastmasters'!AA16</f>
        <v>Budget</v>
      </c>
      <c r="B71" t="str">
        <f>'Marketing Outside Toastmasters'!AB16</f>
        <v>7082-000000</v>
      </c>
      <c r="C71">
        <f>'Marketing Outside Toastmasters'!AC16</f>
        <v>599</v>
      </c>
      <c r="D71" s="46" t="str">
        <f>'Marketing Outside Toastmasters'!AD16</f>
        <v>043</v>
      </c>
      <c r="E71" s="46"/>
      <c r="H71">
        <f>'Marketing Outside Toastmasters'!AG16</f>
        <v>110</v>
      </c>
      <c r="I71" t="str">
        <f>'Marketing Outside Toastmasters'!AH16</f>
        <v>USD</v>
      </c>
      <c r="J71" s="47">
        <f>'Marketing Outside Toastmasters'!AI16</f>
        <v>0</v>
      </c>
      <c r="K71" s="47">
        <f>'Marketing Outside Toastmasters'!AJ16</f>
        <v>0</v>
      </c>
      <c r="L71" s="47">
        <f>'Marketing Outside Toastmasters'!AK16</f>
        <v>0</v>
      </c>
      <c r="M71" s="47">
        <f>'Marketing Outside Toastmasters'!AL16</f>
        <v>0</v>
      </c>
      <c r="N71" s="47">
        <f>'Marketing Outside Toastmasters'!AM16</f>
        <v>0</v>
      </c>
      <c r="O71" s="47">
        <f>'Marketing Outside Toastmasters'!AN16</f>
        <v>0</v>
      </c>
      <c r="P71" s="47">
        <f>'Marketing Outside Toastmasters'!AO16</f>
        <v>0</v>
      </c>
      <c r="Q71" s="47">
        <f>'Marketing Outside Toastmasters'!AP16</f>
        <v>0</v>
      </c>
      <c r="R71" s="47">
        <f>'Marketing Outside Toastmasters'!AQ16</f>
        <v>0</v>
      </c>
      <c r="S71" s="47">
        <f>'Marketing Outside Toastmasters'!AR16</f>
        <v>0</v>
      </c>
      <c r="T71" s="47">
        <f>'Marketing Outside Toastmasters'!AS16</f>
        <v>0</v>
      </c>
      <c r="U71" s="47">
        <f>'Marketing Outside Toastmasters'!AT16</f>
        <v>0</v>
      </c>
      <c r="V71" s="47">
        <f t="shared" si="1"/>
        <v>0</v>
      </c>
    </row>
    <row r="72" spans="1:22" x14ac:dyDescent="0.2">
      <c r="A72" t="str">
        <f>'Marketing Outside Toastmasters'!AA17</f>
        <v>Budget</v>
      </c>
      <c r="B72" t="str">
        <f>'Marketing Outside Toastmasters'!AB17</f>
        <v/>
      </c>
      <c r="C72">
        <f>'Marketing Outside Toastmasters'!AC17</f>
        <v>599</v>
      </c>
      <c r="D72" s="46" t="str">
        <f>'Marketing Outside Toastmasters'!AD17</f>
        <v>043</v>
      </c>
      <c r="E72" s="46"/>
      <c r="H72">
        <f>'Marketing Outside Toastmasters'!AG17</f>
        <v>110</v>
      </c>
      <c r="I72" t="str">
        <f>'Marketing Outside Toastmasters'!AH17</f>
        <v>USD</v>
      </c>
      <c r="J72" s="47">
        <f>'Marketing Outside Toastmasters'!AI17</f>
        <v>0</v>
      </c>
      <c r="K72" s="47">
        <f>'Marketing Outside Toastmasters'!AJ17</f>
        <v>0</v>
      </c>
      <c r="L72" s="47">
        <f>'Marketing Outside Toastmasters'!AK17</f>
        <v>0</v>
      </c>
      <c r="M72" s="47">
        <f>'Marketing Outside Toastmasters'!AL17</f>
        <v>0</v>
      </c>
      <c r="N72" s="47">
        <f>'Marketing Outside Toastmasters'!AM17</f>
        <v>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0</v>
      </c>
    </row>
    <row r="73" spans="1:22" x14ac:dyDescent="0.2">
      <c r="A73" t="str">
        <f>'Marketing Outside Toastmasters'!AA18</f>
        <v>Budget</v>
      </c>
      <c r="B73" t="str">
        <f>'Marketing Outside Toastmasters'!AB18</f>
        <v/>
      </c>
      <c r="C73">
        <f>'Marketing Outside Toastmasters'!AC18</f>
        <v>599</v>
      </c>
      <c r="D73" s="46" t="str">
        <f>'Marketing Outside Toastmasters'!AD18</f>
        <v>043</v>
      </c>
      <c r="E73" s="46"/>
      <c r="H73">
        <f>'Marketing Outside Toastmasters'!AG18</f>
        <v>110</v>
      </c>
      <c r="I73" t="str">
        <f>'Marketing Outside Toastmasters'!AH18</f>
        <v>USD</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2">
      <c r="A74" t="str">
        <f>'Marketing Outside Toastmasters'!AA19</f>
        <v>Budget</v>
      </c>
      <c r="B74" t="str">
        <f>'Marketing Outside Toastmasters'!AB19</f>
        <v/>
      </c>
      <c r="C74">
        <f>'Marketing Outside Toastmasters'!AC19</f>
        <v>599</v>
      </c>
      <c r="D74" s="46" t="str">
        <f>'Marketing Outside Toastmasters'!AD19</f>
        <v>043</v>
      </c>
      <c r="E74" s="46"/>
      <c r="H74">
        <f>'Marketing Outside Toastmasters'!AG19</f>
        <v>110</v>
      </c>
      <c r="I74" t="str">
        <f>'Marketing Outside Toastmasters'!AH19</f>
        <v>USD</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2">
      <c r="A75" t="str">
        <f>Recognition!AA10</f>
        <v>Budget</v>
      </c>
      <c r="B75" t="str">
        <f>Recognition!AB10</f>
        <v>7006-000000</v>
      </c>
      <c r="C75">
        <f>Recognition!AC10</f>
        <v>570</v>
      </c>
      <c r="D75" t="str">
        <f>Recognition!AD10</f>
        <v>043</v>
      </c>
      <c r="E75" s="46"/>
      <c r="H75">
        <f>Recognition!AG10</f>
        <v>110</v>
      </c>
      <c r="I75" t="str">
        <f>Recognition!AH10</f>
        <v>USD</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2">
      <c r="A76" t="str">
        <f>Recognition!AA11</f>
        <v>Budget</v>
      </c>
      <c r="B76" t="str">
        <f>Recognition!AB11</f>
        <v>7008-000000</v>
      </c>
      <c r="C76">
        <f>Recognition!AC11</f>
        <v>570</v>
      </c>
      <c r="D76" t="str">
        <f>Recognition!AD11</f>
        <v>043</v>
      </c>
      <c r="E76" s="46"/>
      <c r="H76">
        <f>Recognition!AG11</f>
        <v>110</v>
      </c>
      <c r="I76" t="str">
        <f>Recognition!AH11</f>
        <v>USD</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2">
      <c r="A77" t="str">
        <f>Recognition!AA12</f>
        <v>Budget</v>
      </c>
      <c r="B77" t="str">
        <f>Recognition!AB12</f>
        <v>7010-000000</v>
      </c>
      <c r="C77">
        <f>Recognition!AC12</f>
        <v>570</v>
      </c>
      <c r="D77" t="str">
        <f>Recognition!AD12</f>
        <v>043</v>
      </c>
      <c r="E77" s="46"/>
      <c r="H77">
        <f>Recognition!AG12</f>
        <v>110</v>
      </c>
      <c r="I77" t="str">
        <f>Recognition!AH12</f>
        <v>USD</v>
      </c>
      <c r="J77" s="47">
        <f>Recognition!AI12</f>
        <v>225</v>
      </c>
      <c r="K77" s="47">
        <f>Recognition!AJ12</f>
        <v>0</v>
      </c>
      <c r="L77" s="47">
        <f>Recognition!AK12</f>
        <v>0</v>
      </c>
      <c r="M77" s="47">
        <f>Recognition!AL12</f>
        <v>0</v>
      </c>
      <c r="N77" s="47">
        <f>Recognition!AM12</f>
        <v>0</v>
      </c>
      <c r="O77" s="47">
        <f>Recognition!AN12</f>
        <v>0</v>
      </c>
      <c r="P77" s="47">
        <f>Recognition!AO12</f>
        <v>0</v>
      </c>
      <c r="Q77" s="47">
        <f>Recognition!AP12</f>
        <v>0</v>
      </c>
      <c r="R77" s="47">
        <f>Recognition!AQ12</f>
        <v>0</v>
      </c>
      <c r="S77" s="47">
        <f>Recognition!AR12</f>
        <v>0</v>
      </c>
      <c r="T77" s="47">
        <f>Recognition!AS12</f>
        <v>0</v>
      </c>
      <c r="U77" s="47">
        <f>Recognition!AT12</f>
        <v>0</v>
      </c>
      <c r="V77" s="47">
        <f t="shared" si="1"/>
        <v>225</v>
      </c>
    </row>
    <row r="78" spans="1:22" x14ac:dyDescent="0.2">
      <c r="A78" t="str">
        <f>Recognition!AA13</f>
        <v>Budget</v>
      </c>
      <c r="B78" t="str">
        <f>Recognition!AB13</f>
        <v>7012-000000</v>
      </c>
      <c r="C78">
        <f>Recognition!AC13</f>
        <v>570</v>
      </c>
      <c r="D78" t="str">
        <f>Recognition!AD13</f>
        <v>043</v>
      </c>
      <c r="E78" s="46"/>
      <c r="H78">
        <f>Recognition!AG13</f>
        <v>110</v>
      </c>
      <c r="I78" t="str">
        <f>Recognition!AH13</f>
        <v>USD</v>
      </c>
      <c r="J78" s="47">
        <f>Recognition!AI13</f>
        <v>0</v>
      </c>
      <c r="K78" s="47">
        <f>Recognition!AJ13</f>
        <v>0</v>
      </c>
      <c r="L78" s="47">
        <f>Recognition!AK13</f>
        <v>0</v>
      </c>
      <c r="M78" s="47">
        <f>Recognition!AL13</f>
        <v>0</v>
      </c>
      <c r="N78" s="47">
        <f>Recognition!AM13</f>
        <v>0</v>
      </c>
      <c r="O78" s="47">
        <f>Recognition!AN13</f>
        <v>0</v>
      </c>
      <c r="P78" s="47">
        <f>Recognition!AO13</f>
        <v>0</v>
      </c>
      <c r="Q78" s="47">
        <f>Recognition!AP13</f>
        <v>0</v>
      </c>
      <c r="R78" s="47">
        <f>Recognition!AQ13</f>
        <v>0</v>
      </c>
      <c r="S78" s="47">
        <f>Recognition!AR13</f>
        <v>0</v>
      </c>
      <c r="T78" s="47">
        <f>Recognition!AS13</f>
        <v>0</v>
      </c>
      <c r="U78" s="47">
        <f>Recognition!AT13</f>
        <v>0</v>
      </c>
      <c r="V78" s="47">
        <f t="shared" si="1"/>
        <v>0</v>
      </c>
    </row>
    <row r="79" spans="1:22" x14ac:dyDescent="0.2">
      <c r="A79" t="str">
        <f>Recognition!AA14</f>
        <v>Budget</v>
      </c>
      <c r="B79" t="str">
        <f>Recognition!AB14</f>
        <v>7036-000000</v>
      </c>
      <c r="C79">
        <f>Recognition!AC14</f>
        <v>570</v>
      </c>
      <c r="D79" t="str">
        <f>Recognition!AD14</f>
        <v>043</v>
      </c>
      <c r="E79" s="46"/>
      <c r="H79">
        <f>Recognition!AG14</f>
        <v>110</v>
      </c>
      <c r="I79" t="str">
        <f>Recognition!AH14</f>
        <v>USD</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2">
      <c r="A80" t="str">
        <f>Recognition!AA15</f>
        <v>Budget</v>
      </c>
      <c r="B80" t="str">
        <f>Recognition!AB15</f>
        <v>7044-000000</v>
      </c>
      <c r="C80">
        <f>Recognition!AC15</f>
        <v>570</v>
      </c>
      <c r="D80" t="str">
        <f>Recognition!AD15</f>
        <v>043</v>
      </c>
      <c r="E80" s="46"/>
      <c r="H80">
        <f>Recognition!AG15</f>
        <v>110</v>
      </c>
      <c r="I80" t="str">
        <f>Recognition!AH15</f>
        <v>USD</v>
      </c>
      <c r="J80" s="47">
        <f>Recognition!AI15</f>
        <v>0</v>
      </c>
      <c r="K80" s="47">
        <f>Recognition!AJ15</f>
        <v>0</v>
      </c>
      <c r="L80" s="47">
        <f>Recognition!AK15</f>
        <v>0</v>
      </c>
      <c r="M80" s="47">
        <f>Recognition!AL15</f>
        <v>0</v>
      </c>
      <c r="N80" s="47">
        <f>Recognition!AM15</f>
        <v>0</v>
      </c>
      <c r="O80" s="47">
        <f>Recognition!AN15</f>
        <v>0</v>
      </c>
      <c r="P80" s="47">
        <f>Recognition!AO15</f>
        <v>0</v>
      </c>
      <c r="Q80" s="47">
        <f>Recognition!AP15</f>
        <v>0</v>
      </c>
      <c r="R80" s="47">
        <f>Recognition!AQ15</f>
        <v>0</v>
      </c>
      <c r="S80" s="47">
        <f>Recognition!AR15</f>
        <v>0</v>
      </c>
      <c r="T80" s="47">
        <f>Recognition!AS15</f>
        <v>0</v>
      </c>
      <c r="U80" s="47">
        <f>Recognition!AT15</f>
        <v>0</v>
      </c>
      <c r="V80" s="47">
        <f t="shared" si="1"/>
        <v>0</v>
      </c>
    </row>
    <row r="81" spans="1:22" x14ac:dyDescent="0.2">
      <c r="A81" t="str">
        <f>Recognition!AA16</f>
        <v>Budget</v>
      </c>
      <c r="B81" t="str">
        <f>Recognition!AB16</f>
        <v>7082-000000</v>
      </c>
      <c r="C81">
        <f>Recognition!AC16</f>
        <v>570</v>
      </c>
      <c r="D81" t="str">
        <f>Recognition!AD16</f>
        <v>043</v>
      </c>
      <c r="E81" s="46"/>
      <c r="H81">
        <f>Recognition!AG16</f>
        <v>110</v>
      </c>
      <c r="I81" t="str">
        <f>Recognition!AH16</f>
        <v>USD</v>
      </c>
      <c r="J81" s="47">
        <f>Recognition!AI16</f>
        <v>0</v>
      </c>
      <c r="K81" s="47">
        <f>Recognition!AJ16</f>
        <v>0</v>
      </c>
      <c r="L81" s="47">
        <f>Recognition!AK16</f>
        <v>300</v>
      </c>
      <c r="M81" s="47">
        <f>Recognition!AL16</f>
        <v>300</v>
      </c>
      <c r="N81" s="47">
        <f>Recognition!AM16</f>
        <v>200</v>
      </c>
      <c r="O81" s="47">
        <f>Recognition!AN16</f>
        <v>600</v>
      </c>
      <c r="P81" s="47">
        <f>Recognition!AO16</f>
        <v>300</v>
      </c>
      <c r="Q81" s="47">
        <f>Recognition!AP16</f>
        <v>200</v>
      </c>
      <c r="R81" s="47">
        <f>Recognition!AQ16</f>
        <v>200</v>
      </c>
      <c r="S81" s="47">
        <f>Recognition!AR16</f>
        <v>400</v>
      </c>
      <c r="T81" s="47">
        <f>Recognition!AS16</f>
        <v>300</v>
      </c>
      <c r="U81" s="47">
        <f>Recognition!AT16</f>
        <v>300</v>
      </c>
      <c r="V81" s="47">
        <f t="shared" si="1"/>
        <v>3100</v>
      </c>
    </row>
    <row r="82" spans="1:22" x14ac:dyDescent="0.2">
      <c r="A82" t="str">
        <f>Recognition!AA17</f>
        <v>Budget</v>
      </c>
      <c r="B82" t="str">
        <f>Recognition!AB17</f>
        <v/>
      </c>
      <c r="C82">
        <f>Recognition!AC17</f>
        <v>570</v>
      </c>
      <c r="D82" t="str">
        <f>Recognition!AD17</f>
        <v>043</v>
      </c>
      <c r="E82" s="46"/>
      <c r="H82">
        <f>Recognition!AG17</f>
        <v>110</v>
      </c>
      <c r="I82" t="str">
        <f>Recognition!AH17</f>
        <v>USD</v>
      </c>
      <c r="J82" s="47">
        <f>Recognition!AI17</f>
        <v>0</v>
      </c>
      <c r="K82" s="47">
        <f>Recognition!AJ17</f>
        <v>0</v>
      </c>
      <c r="L82" s="47">
        <f>Recognition!AK17</f>
        <v>0</v>
      </c>
      <c r="M82" s="47">
        <f>Recognition!AL17</f>
        <v>0</v>
      </c>
      <c r="N82" s="47">
        <f>Recognition!AM17</f>
        <v>0</v>
      </c>
      <c r="O82" s="47">
        <f>Recognition!AN17</f>
        <v>0</v>
      </c>
      <c r="P82" s="47">
        <f>Recognition!AO17</f>
        <v>0</v>
      </c>
      <c r="Q82" s="47">
        <f>Recognition!AP17</f>
        <v>0</v>
      </c>
      <c r="R82" s="47">
        <f>Recognition!AQ17</f>
        <v>0</v>
      </c>
      <c r="S82" s="47">
        <f>Recognition!AR17</f>
        <v>0</v>
      </c>
      <c r="T82" s="47">
        <f>Recognition!AS17</f>
        <v>0</v>
      </c>
      <c r="U82" s="47">
        <f>Recognition!AT17</f>
        <v>0</v>
      </c>
      <c r="V82" s="47">
        <f t="shared" si="1"/>
        <v>0</v>
      </c>
    </row>
    <row r="83" spans="1:22" x14ac:dyDescent="0.2">
      <c r="A83" t="str">
        <f>Recognition!AA18</f>
        <v>Budget</v>
      </c>
      <c r="B83" t="str">
        <f>Recognition!AB18</f>
        <v/>
      </c>
      <c r="C83">
        <f>Recognition!AC18</f>
        <v>570</v>
      </c>
      <c r="D83" t="str">
        <f>Recognition!AD18</f>
        <v>043</v>
      </c>
      <c r="E83" s="46"/>
      <c r="H83">
        <f>Recognition!AG18</f>
        <v>110</v>
      </c>
      <c r="I83" t="str">
        <f>Recognition!AH18</f>
        <v>USD</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2">
      <c r="A84" t="str">
        <f>Recognition!AA19</f>
        <v>Budget</v>
      </c>
      <c r="B84" t="str">
        <f>Recognition!AB19</f>
        <v/>
      </c>
      <c r="C84">
        <f>Recognition!AC19</f>
        <v>570</v>
      </c>
      <c r="D84" t="str">
        <f>Recognition!AD19</f>
        <v>043</v>
      </c>
      <c r="E84" s="46"/>
      <c r="H84">
        <f>Recognition!AG19</f>
        <v>110</v>
      </c>
      <c r="I84" t="str">
        <f>Recognition!AH19</f>
        <v>USD</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2">
      <c r="A85" t="str">
        <f>Recognition!AA23</f>
        <v>Budget</v>
      </c>
      <c r="B85" t="str">
        <f>Recognition!AB23</f>
        <v>7006-000000</v>
      </c>
      <c r="C85">
        <f>Recognition!AC23</f>
        <v>571</v>
      </c>
      <c r="D85" t="str">
        <f>Recognition!AD23</f>
        <v>043</v>
      </c>
      <c r="E85" s="46"/>
      <c r="H85">
        <f>Recognition!AG23</f>
        <v>110</v>
      </c>
      <c r="I85" t="str">
        <f>Recognition!AH23</f>
        <v>USD</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2">
      <c r="A86" t="str">
        <f>Recognition!AA24</f>
        <v>Budget</v>
      </c>
      <c r="B86" t="str">
        <f>Recognition!AB24</f>
        <v>7008-000000</v>
      </c>
      <c r="C86">
        <f>Recognition!AC24</f>
        <v>571</v>
      </c>
      <c r="D86" t="str">
        <f>Recognition!AD24</f>
        <v>043</v>
      </c>
      <c r="E86" s="46"/>
      <c r="H86">
        <f>Recognition!AG24</f>
        <v>110</v>
      </c>
      <c r="I86" t="str">
        <f>Recognition!AH24</f>
        <v>USD</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2">
      <c r="A87" t="str">
        <f>Recognition!AA25</f>
        <v>Budget</v>
      </c>
      <c r="B87" t="str">
        <f>Recognition!AB25</f>
        <v>7010-000000</v>
      </c>
      <c r="C87">
        <f>Recognition!AC25</f>
        <v>571</v>
      </c>
      <c r="D87" t="str">
        <f>Recognition!AD25</f>
        <v>043</v>
      </c>
      <c r="E87" s="46"/>
      <c r="H87">
        <f>Recognition!AG25</f>
        <v>110</v>
      </c>
      <c r="I87" t="str">
        <f>Recognition!AH25</f>
        <v>USD</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0</v>
      </c>
      <c r="T87" s="47">
        <f>Recognition!AS25</f>
        <v>0</v>
      </c>
      <c r="U87" s="47">
        <f>Recognition!AT25</f>
        <v>0</v>
      </c>
      <c r="V87" s="47">
        <f t="shared" si="1"/>
        <v>0</v>
      </c>
    </row>
    <row r="88" spans="1:22" x14ac:dyDescent="0.2">
      <c r="A88" t="str">
        <f>Recognition!AA26</f>
        <v>Budget</v>
      </c>
      <c r="B88" t="str">
        <f>Recognition!AB26</f>
        <v>7012-000000</v>
      </c>
      <c r="C88">
        <f>Recognition!AC26</f>
        <v>571</v>
      </c>
      <c r="D88" t="str">
        <f>Recognition!AD26</f>
        <v>043</v>
      </c>
      <c r="E88" s="46"/>
      <c r="H88">
        <f>Recognition!AG26</f>
        <v>110</v>
      </c>
      <c r="I88" t="str">
        <f>Recognition!AH26</f>
        <v>USD</v>
      </c>
      <c r="J88" s="47">
        <f>Recognition!AI26</f>
        <v>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0</v>
      </c>
      <c r="T88" s="47">
        <f>Recognition!AS26</f>
        <v>0</v>
      </c>
      <c r="U88" s="47">
        <f>Recognition!AT26</f>
        <v>0</v>
      </c>
      <c r="V88" s="47">
        <f t="shared" si="1"/>
        <v>0</v>
      </c>
    </row>
    <row r="89" spans="1:22" x14ac:dyDescent="0.2">
      <c r="A89" t="str">
        <f>Recognition!AA27</f>
        <v>Budget</v>
      </c>
      <c r="B89" t="str">
        <f>Recognition!AB27</f>
        <v>7036-000000</v>
      </c>
      <c r="C89">
        <f>Recognition!AC27</f>
        <v>571</v>
      </c>
      <c r="D89" t="str">
        <f>Recognition!AD27</f>
        <v>043</v>
      </c>
      <c r="E89" s="46"/>
      <c r="H89">
        <f>Recognition!AG27</f>
        <v>110</v>
      </c>
      <c r="I89" t="str">
        <f>Recognition!AH27</f>
        <v>USD</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2">
      <c r="A90" t="str">
        <f>Recognition!AA28</f>
        <v>Budget</v>
      </c>
      <c r="B90" t="str">
        <f>Recognition!AB28</f>
        <v>7044-000000</v>
      </c>
      <c r="C90">
        <f>Recognition!AC28</f>
        <v>571</v>
      </c>
      <c r="D90" t="str">
        <f>Recognition!AD28</f>
        <v>043</v>
      </c>
      <c r="E90" s="46"/>
      <c r="H90">
        <f>Recognition!AG28</f>
        <v>110</v>
      </c>
      <c r="I90" t="str">
        <f>Recognition!AH28</f>
        <v>USD</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2">
      <c r="A91" t="str">
        <f>Recognition!AA29</f>
        <v>Budget</v>
      </c>
      <c r="B91" t="str">
        <f>Recognition!AB29</f>
        <v>7082-000000</v>
      </c>
      <c r="C91">
        <f>Recognition!AC29</f>
        <v>571</v>
      </c>
      <c r="D91" t="str">
        <f>Recognition!AD29</f>
        <v>043</v>
      </c>
      <c r="E91" s="46"/>
      <c r="H91">
        <f>Recognition!AG29</f>
        <v>110</v>
      </c>
      <c r="I91" t="str">
        <f>Recognition!AH29</f>
        <v>USD</v>
      </c>
      <c r="J91" s="47">
        <f>Recognition!AI29</f>
        <v>0</v>
      </c>
      <c r="K91" s="47">
        <f>Recognition!AJ29</f>
        <v>0</v>
      </c>
      <c r="L91" s="47">
        <f>Recognition!AK29</f>
        <v>625</v>
      </c>
      <c r="M91" s="47">
        <f>Recognition!AL29</f>
        <v>0</v>
      </c>
      <c r="N91" s="47">
        <f>Recognition!AM29</f>
        <v>0</v>
      </c>
      <c r="O91" s="47">
        <f>Recognition!AN29</f>
        <v>0</v>
      </c>
      <c r="P91" s="47">
        <f>Recognition!AO29</f>
        <v>0</v>
      </c>
      <c r="Q91" s="47">
        <f>Recognition!AP29</f>
        <v>0</v>
      </c>
      <c r="R91" s="47">
        <f>Recognition!AQ29</f>
        <v>0</v>
      </c>
      <c r="S91" s="47">
        <f>Recognition!AR29</f>
        <v>0</v>
      </c>
      <c r="T91" s="47">
        <f>Recognition!AS29</f>
        <v>0</v>
      </c>
      <c r="U91" s="47">
        <f>Recognition!AT29</f>
        <v>0</v>
      </c>
      <c r="V91" s="47">
        <f t="shared" si="1"/>
        <v>625</v>
      </c>
    </row>
    <row r="92" spans="1:22" x14ac:dyDescent="0.2">
      <c r="A92" t="str">
        <f>Recognition!AA30</f>
        <v>Budget</v>
      </c>
      <c r="B92" t="str">
        <f>Recognition!AB30</f>
        <v/>
      </c>
      <c r="C92">
        <f>Recognition!AC30</f>
        <v>571</v>
      </c>
      <c r="D92" t="str">
        <f>Recognition!AD30</f>
        <v>043</v>
      </c>
      <c r="E92" s="46"/>
      <c r="H92">
        <f>Recognition!AG30</f>
        <v>110</v>
      </c>
      <c r="I92" t="str">
        <f>Recognition!AH30</f>
        <v>USD</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2">
      <c r="A93" t="str">
        <f>Recognition!AA31</f>
        <v>Budget</v>
      </c>
      <c r="B93" t="str">
        <f>Recognition!AB31</f>
        <v/>
      </c>
      <c r="C93">
        <f>Recognition!AC31</f>
        <v>571</v>
      </c>
      <c r="D93" t="str">
        <f>Recognition!AD31</f>
        <v>043</v>
      </c>
      <c r="E93" s="46"/>
      <c r="H93">
        <f>Recognition!AG31</f>
        <v>110</v>
      </c>
      <c r="I93" t="str">
        <f>Recognition!AH31</f>
        <v>USD</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2">
      <c r="A94" t="str">
        <f>Recognition!AA32</f>
        <v>Budget</v>
      </c>
      <c r="B94" t="str">
        <f>Recognition!AB32</f>
        <v/>
      </c>
      <c r="C94">
        <f>Recognition!AC32</f>
        <v>571</v>
      </c>
      <c r="D94" t="str">
        <f>Recognition!AD32</f>
        <v>043</v>
      </c>
      <c r="E94" s="46"/>
      <c r="H94">
        <f>Recognition!AG32</f>
        <v>110</v>
      </c>
      <c r="I94" t="str">
        <f>Recognition!AH32</f>
        <v>USD</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2">
      <c r="A95" t="str">
        <f>Recognition!AA36</f>
        <v>Budget</v>
      </c>
      <c r="B95" t="str">
        <f>Recognition!AB36</f>
        <v>7006-000000</v>
      </c>
      <c r="C95">
        <f>Recognition!AC36</f>
        <v>572</v>
      </c>
      <c r="D95" t="str">
        <f>Recognition!AD36</f>
        <v>043</v>
      </c>
      <c r="E95" s="46"/>
      <c r="H95">
        <f>Recognition!AG36</f>
        <v>110</v>
      </c>
      <c r="I95" t="str">
        <f>Recognition!AH36</f>
        <v>USD</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2">
      <c r="A96" t="str">
        <f>Recognition!AA37</f>
        <v>Budget</v>
      </c>
      <c r="B96" t="str">
        <f>Recognition!AB37</f>
        <v>7008-000000</v>
      </c>
      <c r="C96">
        <f>Recognition!AC37</f>
        <v>572</v>
      </c>
      <c r="D96" t="str">
        <f>Recognition!AD37</f>
        <v>043</v>
      </c>
      <c r="E96" s="46"/>
      <c r="H96">
        <f>Recognition!AG37</f>
        <v>110</v>
      </c>
      <c r="I96" t="str">
        <f>Recognition!AH37</f>
        <v>USD</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2">
      <c r="A97" t="str">
        <f>Recognition!AA38</f>
        <v>Budget</v>
      </c>
      <c r="B97" t="str">
        <f>Recognition!AB38</f>
        <v>7010-000000</v>
      </c>
      <c r="C97">
        <f>Recognition!AC38</f>
        <v>572</v>
      </c>
      <c r="D97" t="str">
        <f>Recognition!AD38</f>
        <v>043</v>
      </c>
      <c r="E97" s="46"/>
      <c r="H97">
        <f>Recognition!AG38</f>
        <v>110</v>
      </c>
      <c r="I97" t="str">
        <f>Recognition!AH38</f>
        <v>USD</v>
      </c>
      <c r="J97" s="47">
        <f>Recognition!AI38</f>
        <v>0</v>
      </c>
      <c r="K97" s="47">
        <f>Recognition!AJ38</f>
        <v>0</v>
      </c>
      <c r="L97" s="47">
        <f>Recognition!AK38</f>
        <v>0</v>
      </c>
      <c r="M97" s="47">
        <f>Recognition!AL38</f>
        <v>0</v>
      </c>
      <c r="N97" s="47">
        <f>Recognition!AM38</f>
        <v>0</v>
      </c>
      <c r="O97" s="47">
        <f>Recognition!AN38</f>
        <v>0</v>
      </c>
      <c r="P97" s="47">
        <f>Recognition!AO38</f>
        <v>0</v>
      </c>
      <c r="Q97" s="47">
        <f>Recognition!AP38</f>
        <v>0</v>
      </c>
      <c r="R97" s="47">
        <f>Recognition!AQ38</f>
        <v>0</v>
      </c>
      <c r="S97" s="47">
        <f>Recognition!AR38</f>
        <v>0</v>
      </c>
      <c r="T97" s="47">
        <f>Recognition!AS38</f>
        <v>0</v>
      </c>
      <c r="U97" s="47">
        <f>Recognition!AT38</f>
        <v>0</v>
      </c>
      <c r="V97" s="47">
        <f t="shared" si="1"/>
        <v>0</v>
      </c>
    </row>
    <row r="98" spans="1:22" x14ac:dyDescent="0.2">
      <c r="A98" t="str">
        <f>Recognition!AA39</f>
        <v>Budget</v>
      </c>
      <c r="B98" t="str">
        <f>Recognition!AB39</f>
        <v>7012-000000</v>
      </c>
      <c r="C98">
        <f>Recognition!AC39</f>
        <v>572</v>
      </c>
      <c r="D98" t="str">
        <f>Recognition!AD39</f>
        <v>043</v>
      </c>
      <c r="E98" s="46"/>
      <c r="H98">
        <f>Recognition!AG39</f>
        <v>110</v>
      </c>
      <c r="I98" t="str">
        <f>Recognition!AH39</f>
        <v>USD</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0</v>
      </c>
      <c r="T98" s="47">
        <f>Recognition!AS39</f>
        <v>0</v>
      </c>
      <c r="U98" s="47">
        <f>Recognition!AT39</f>
        <v>0</v>
      </c>
      <c r="V98" s="47">
        <f t="shared" si="1"/>
        <v>0</v>
      </c>
    </row>
    <row r="99" spans="1:22" x14ac:dyDescent="0.2">
      <c r="A99" t="str">
        <f>Recognition!AA40</f>
        <v>Budget</v>
      </c>
      <c r="B99" t="str">
        <f>Recognition!AB40</f>
        <v>7036-000000</v>
      </c>
      <c r="C99">
        <f>Recognition!AC40</f>
        <v>572</v>
      </c>
      <c r="D99" t="str">
        <f>Recognition!AD40</f>
        <v>043</v>
      </c>
      <c r="E99" s="46"/>
      <c r="H99">
        <f>Recognition!AG40</f>
        <v>110</v>
      </c>
      <c r="I99" t="str">
        <f>Recognition!AH40</f>
        <v>USD</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2">
      <c r="A100" t="str">
        <f>Recognition!AA41</f>
        <v>Budget</v>
      </c>
      <c r="B100" t="str">
        <f>Recognition!AB41</f>
        <v>7044-000000</v>
      </c>
      <c r="C100">
        <f>Recognition!AC41</f>
        <v>572</v>
      </c>
      <c r="D100" t="str">
        <f>Recognition!AD41</f>
        <v>043</v>
      </c>
      <c r="E100" s="46"/>
      <c r="H100">
        <f>Recognition!AG41</f>
        <v>110</v>
      </c>
      <c r="I100" t="str">
        <f>Recognition!AH41</f>
        <v>USD</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2">
      <c r="A101" t="str">
        <f>Recognition!AA42</f>
        <v>Budget</v>
      </c>
      <c r="B101" t="str">
        <f>Recognition!AB42</f>
        <v>7082-000000</v>
      </c>
      <c r="C101">
        <f>Recognition!AC42</f>
        <v>572</v>
      </c>
      <c r="D101" t="str">
        <f>Recognition!AD42</f>
        <v>043</v>
      </c>
      <c r="E101" s="46"/>
      <c r="H101">
        <f>Recognition!AG42</f>
        <v>110</v>
      </c>
      <c r="I101" t="str">
        <f>Recognition!AH42</f>
        <v>USD</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2">
      <c r="A102" t="str">
        <f>Recognition!AA43</f>
        <v>Budget</v>
      </c>
      <c r="B102" t="str">
        <f>Recognition!AB43</f>
        <v/>
      </c>
      <c r="C102">
        <f>Recognition!AC43</f>
        <v>572</v>
      </c>
      <c r="D102" t="str">
        <f>Recognition!AD43</f>
        <v>043</v>
      </c>
      <c r="E102" s="46"/>
      <c r="H102">
        <f>Recognition!AG43</f>
        <v>110</v>
      </c>
      <c r="I102" t="str">
        <f>Recognition!AH43</f>
        <v>USD</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2">
      <c r="A103" t="str">
        <f>Recognition!AA44</f>
        <v>Budget</v>
      </c>
      <c r="B103" t="str">
        <f>Recognition!AB44</f>
        <v/>
      </c>
      <c r="C103">
        <f>Recognition!AC44</f>
        <v>572</v>
      </c>
      <c r="D103" t="str">
        <f>Recognition!AD44</f>
        <v>043</v>
      </c>
      <c r="E103" s="46"/>
      <c r="H103">
        <f>Recognition!AG44</f>
        <v>110</v>
      </c>
      <c r="I103" t="str">
        <f>Recognition!AH44</f>
        <v>USD</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2">
      <c r="A104" t="str">
        <f>Recognition!AA45</f>
        <v>Budget</v>
      </c>
      <c r="B104" t="str">
        <f>Recognition!AB45</f>
        <v/>
      </c>
      <c r="C104">
        <f>Recognition!AC45</f>
        <v>572</v>
      </c>
      <c r="D104" t="str">
        <f>Recognition!AD45</f>
        <v>043</v>
      </c>
      <c r="E104" s="46"/>
      <c r="H104">
        <f>Recognition!AG45</f>
        <v>110</v>
      </c>
      <c r="I104" t="str">
        <f>Recognition!AH45</f>
        <v>USD</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2">
      <c r="A105" t="str">
        <f>Recognition!AA49</f>
        <v>Budget</v>
      </c>
      <c r="B105" t="str">
        <f>Recognition!AB49</f>
        <v>7006-000000</v>
      </c>
      <c r="C105">
        <f>Recognition!AC49</f>
        <v>573</v>
      </c>
      <c r="D105" t="str">
        <f>Recognition!AD49</f>
        <v>043</v>
      </c>
      <c r="E105" s="46"/>
      <c r="H105">
        <f>Recognition!AG49</f>
        <v>110</v>
      </c>
      <c r="I105" t="str">
        <f>Recognition!AH49</f>
        <v>USD</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2">
      <c r="A106" t="str">
        <f>Recognition!AA50</f>
        <v>Budget</v>
      </c>
      <c r="B106" t="str">
        <f>Recognition!AB50</f>
        <v>7008-000000</v>
      </c>
      <c r="C106">
        <f>Recognition!AC50</f>
        <v>573</v>
      </c>
      <c r="D106" t="str">
        <f>Recognition!AD50</f>
        <v>043</v>
      </c>
      <c r="E106" s="46"/>
      <c r="H106">
        <f>Recognition!AG50</f>
        <v>110</v>
      </c>
      <c r="I106" t="str">
        <f>Recognition!AH50</f>
        <v>USD</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2">
      <c r="A107" t="str">
        <f>Recognition!AA51</f>
        <v>Budget</v>
      </c>
      <c r="B107" t="str">
        <f>Recognition!AB51</f>
        <v>7010-000000</v>
      </c>
      <c r="C107">
        <f>Recognition!AC51</f>
        <v>573</v>
      </c>
      <c r="D107" t="str">
        <f>Recognition!AD51</f>
        <v>043</v>
      </c>
      <c r="E107" s="46"/>
      <c r="H107">
        <f>Recognition!AG51</f>
        <v>110</v>
      </c>
      <c r="I107" t="str">
        <f>Recognition!AH51</f>
        <v>USD</v>
      </c>
      <c r="J107" s="47">
        <f>Recognition!AI51</f>
        <v>0</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0</v>
      </c>
      <c r="S107" s="47">
        <f>Recognition!AR51</f>
        <v>0</v>
      </c>
      <c r="T107" s="47">
        <f>Recognition!AS51</f>
        <v>0</v>
      </c>
      <c r="U107" s="47">
        <f>Recognition!AT51</f>
        <v>0</v>
      </c>
      <c r="V107" s="47">
        <f t="shared" si="1"/>
        <v>0</v>
      </c>
    </row>
    <row r="108" spans="1:22" x14ac:dyDescent="0.2">
      <c r="A108" t="str">
        <f>Recognition!AA52</f>
        <v>Budget</v>
      </c>
      <c r="B108" t="str">
        <f>Recognition!AB52</f>
        <v>7012-000000</v>
      </c>
      <c r="C108">
        <f>Recognition!AC52</f>
        <v>573</v>
      </c>
      <c r="D108" t="str">
        <f>Recognition!AD52</f>
        <v>043</v>
      </c>
      <c r="E108" s="46"/>
      <c r="H108">
        <f>Recognition!AG52</f>
        <v>110</v>
      </c>
      <c r="I108" t="str">
        <f>Recognition!AH52</f>
        <v>USD</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0</v>
      </c>
      <c r="R108" s="47">
        <f>Recognition!AQ52</f>
        <v>0</v>
      </c>
      <c r="S108" s="47">
        <f>Recognition!AR52</f>
        <v>0</v>
      </c>
      <c r="T108" s="47">
        <f>Recognition!AS52</f>
        <v>0</v>
      </c>
      <c r="U108" s="47">
        <f>Recognition!AT52</f>
        <v>0</v>
      </c>
      <c r="V108" s="47">
        <f t="shared" si="1"/>
        <v>0</v>
      </c>
    </row>
    <row r="109" spans="1:22" x14ac:dyDescent="0.2">
      <c r="A109" t="str">
        <f>Recognition!AA53</f>
        <v>Budget</v>
      </c>
      <c r="B109" t="str">
        <f>Recognition!AB53</f>
        <v>7036-000000</v>
      </c>
      <c r="C109">
        <f>Recognition!AC53</f>
        <v>573</v>
      </c>
      <c r="D109" t="str">
        <f>Recognition!AD53</f>
        <v>043</v>
      </c>
      <c r="E109" s="46"/>
      <c r="H109">
        <f>Recognition!AG53</f>
        <v>110</v>
      </c>
      <c r="I109" t="str">
        <f>Recognition!AH53</f>
        <v>USD</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2">
      <c r="A110" t="str">
        <f>Recognition!AA54</f>
        <v>Budget</v>
      </c>
      <c r="B110" t="str">
        <f>Recognition!AB54</f>
        <v>7044-000000</v>
      </c>
      <c r="C110">
        <f>Recognition!AC54</f>
        <v>573</v>
      </c>
      <c r="D110" t="str">
        <f>Recognition!AD54</f>
        <v>043</v>
      </c>
      <c r="E110" s="46"/>
      <c r="H110">
        <f>Recognition!AG54</f>
        <v>110</v>
      </c>
      <c r="I110" t="str">
        <f>Recognition!AH54</f>
        <v>USD</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0</v>
      </c>
      <c r="U110" s="47">
        <f>Recognition!AT54</f>
        <v>0</v>
      </c>
      <c r="V110" s="47">
        <f t="shared" si="1"/>
        <v>0</v>
      </c>
    </row>
    <row r="111" spans="1:22" x14ac:dyDescent="0.2">
      <c r="A111" t="str">
        <f>Recognition!AA55</f>
        <v>Budget</v>
      </c>
      <c r="B111" t="str">
        <f>Recognition!AB55</f>
        <v>7082-000000</v>
      </c>
      <c r="C111">
        <f>Recognition!AC55</f>
        <v>573</v>
      </c>
      <c r="D111" t="str">
        <f>Recognition!AD55</f>
        <v>043</v>
      </c>
      <c r="E111" s="46"/>
      <c r="H111">
        <f>Recognition!AG55</f>
        <v>110</v>
      </c>
      <c r="I111" t="str">
        <f>Recognition!AH55</f>
        <v>USD</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2">
      <c r="A112" t="str">
        <f>Recognition!AA56</f>
        <v>Budget</v>
      </c>
      <c r="B112" t="str">
        <f>Recognition!AB56</f>
        <v/>
      </c>
      <c r="C112">
        <f>Recognition!AC56</f>
        <v>573</v>
      </c>
      <c r="D112" t="str">
        <f>Recognition!AD56</f>
        <v>043</v>
      </c>
      <c r="E112" s="46"/>
      <c r="H112">
        <f>Recognition!AG56</f>
        <v>110</v>
      </c>
      <c r="I112" t="str">
        <f>Recognition!AH56</f>
        <v>USD</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2">
      <c r="A113" t="str">
        <f>Recognition!AA57</f>
        <v>Budget</v>
      </c>
      <c r="B113" t="str">
        <f>Recognition!AB57</f>
        <v/>
      </c>
      <c r="C113">
        <f>Recognition!AC57</f>
        <v>573</v>
      </c>
      <c r="D113" t="str">
        <f>Recognition!AD57</f>
        <v>043</v>
      </c>
      <c r="E113" s="46"/>
      <c r="H113">
        <f>Recognition!AG57</f>
        <v>110</v>
      </c>
      <c r="I113" t="str">
        <f>Recognition!AH57</f>
        <v>USD</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2">
      <c r="A114" t="str">
        <f>Recognition!AA58</f>
        <v>Budget</v>
      </c>
      <c r="B114" t="str">
        <f>Recognition!AB58</f>
        <v/>
      </c>
      <c r="C114">
        <f>Recognition!AC58</f>
        <v>573</v>
      </c>
      <c r="D114" t="str">
        <f>Recognition!AD58</f>
        <v>043</v>
      </c>
      <c r="E114" s="46"/>
      <c r="H114">
        <f>Recognition!AG58</f>
        <v>110</v>
      </c>
      <c r="I114" t="str">
        <f>Recognition!AH58</f>
        <v>USD</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2">
      <c r="A115" t="str">
        <f>Recognition!AA62</f>
        <v>Budget</v>
      </c>
      <c r="B115" t="str">
        <f>Recognition!AB62</f>
        <v>7006-000000</v>
      </c>
      <c r="C115">
        <f>Recognition!AC62</f>
        <v>574</v>
      </c>
      <c r="D115" t="str">
        <f>Recognition!AD62</f>
        <v>043</v>
      </c>
      <c r="E115" s="46"/>
      <c r="H115">
        <f>Recognition!AG62</f>
        <v>110</v>
      </c>
      <c r="I115" t="str">
        <f>Recognition!AH62</f>
        <v>USD</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2">
      <c r="A116" t="str">
        <f>Recognition!AA63</f>
        <v>Budget</v>
      </c>
      <c r="B116" t="str">
        <f>Recognition!AB63</f>
        <v>7008-000000</v>
      </c>
      <c r="C116">
        <f>Recognition!AC63</f>
        <v>574</v>
      </c>
      <c r="D116" t="str">
        <f>Recognition!AD63</f>
        <v>043</v>
      </c>
      <c r="E116" s="46"/>
      <c r="H116">
        <f>Recognition!AG63</f>
        <v>110</v>
      </c>
      <c r="I116" t="str">
        <f>Recognition!AH63</f>
        <v>USD</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0</v>
      </c>
      <c r="U116" s="47">
        <f>Recognition!AT63</f>
        <v>0</v>
      </c>
      <c r="V116" s="47">
        <f t="shared" si="1"/>
        <v>0</v>
      </c>
    </row>
    <row r="117" spans="1:22" x14ac:dyDescent="0.2">
      <c r="A117" t="str">
        <f>Recognition!AA64</f>
        <v>Budget</v>
      </c>
      <c r="B117" t="str">
        <f>Recognition!AB64</f>
        <v>7010-000000</v>
      </c>
      <c r="C117">
        <f>Recognition!AC64</f>
        <v>574</v>
      </c>
      <c r="D117" t="str">
        <f>Recognition!AD64</f>
        <v>043</v>
      </c>
      <c r="E117" s="46"/>
      <c r="H117">
        <f>Recognition!AG64</f>
        <v>110</v>
      </c>
      <c r="I117" t="str">
        <f>Recognition!AH64</f>
        <v>USD</v>
      </c>
      <c r="J117" s="47">
        <f>Recognition!AI64</f>
        <v>0</v>
      </c>
      <c r="K117" s="47">
        <f>Recognition!AJ64</f>
        <v>0</v>
      </c>
      <c r="L117" s="47">
        <f>Recognition!AK64</f>
        <v>0</v>
      </c>
      <c r="M117" s="47">
        <f>Recognition!AL64</f>
        <v>0</v>
      </c>
      <c r="N117" s="47">
        <f>Recognition!AM64</f>
        <v>0</v>
      </c>
      <c r="O117" s="47">
        <f>Recognition!AN64</f>
        <v>0</v>
      </c>
      <c r="P117" s="47">
        <f>Recognition!AO64</f>
        <v>0</v>
      </c>
      <c r="Q117" s="47">
        <f>Recognition!AP64</f>
        <v>0</v>
      </c>
      <c r="R117" s="47">
        <f>Recognition!AQ64</f>
        <v>0</v>
      </c>
      <c r="S117" s="47">
        <f>Recognition!AR64</f>
        <v>0</v>
      </c>
      <c r="T117" s="47">
        <f>Recognition!AS64</f>
        <v>0</v>
      </c>
      <c r="U117" s="47">
        <f>Recognition!AT64</f>
        <v>0</v>
      </c>
      <c r="V117" s="47">
        <f t="shared" si="1"/>
        <v>0</v>
      </c>
    </row>
    <row r="118" spans="1:22" x14ac:dyDescent="0.2">
      <c r="A118" t="str">
        <f>Recognition!AA65</f>
        <v>Budget</v>
      </c>
      <c r="B118" t="str">
        <f>Recognition!AB65</f>
        <v>7012-000000</v>
      </c>
      <c r="C118">
        <f>Recognition!AC65</f>
        <v>574</v>
      </c>
      <c r="D118" t="str">
        <f>Recognition!AD65</f>
        <v>043</v>
      </c>
      <c r="E118" s="46"/>
      <c r="H118">
        <f>Recognition!AG65</f>
        <v>110</v>
      </c>
      <c r="I118" t="str">
        <f>Recognition!AH65</f>
        <v>USD</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0</v>
      </c>
      <c r="T118" s="47">
        <f>Recognition!AS65</f>
        <v>0</v>
      </c>
      <c r="U118" s="47">
        <f>Recognition!AT65</f>
        <v>0</v>
      </c>
      <c r="V118" s="47">
        <f t="shared" si="1"/>
        <v>0</v>
      </c>
    </row>
    <row r="119" spans="1:22" x14ac:dyDescent="0.2">
      <c r="A119" t="str">
        <f>Recognition!AA66</f>
        <v>Budget</v>
      </c>
      <c r="B119" t="str">
        <f>Recognition!AB66</f>
        <v>7036-000000</v>
      </c>
      <c r="C119">
        <f>Recognition!AC66</f>
        <v>574</v>
      </c>
      <c r="D119" t="str">
        <f>Recognition!AD66</f>
        <v>043</v>
      </c>
      <c r="E119" s="46"/>
      <c r="H119">
        <f>Recognition!AG66</f>
        <v>110</v>
      </c>
      <c r="I119" t="str">
        <f>Recognition!AH66</f>
        <v>USD</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2">
      <c r="A120" t="str">
        <f>Recognition!AA67</f>
        <v>Budget</v>
      </c>
      <c r="B120" t="str">
        <f>Recognition!AB67</f>
        <v>7044-000000</v>
      </c>
      <c r="C120">
        <f>Recognition!AC67</f>
        <v>574</v>
      </c>
      <c r="D120" t="str">
        <f>Recognition!AD67</f>
        <v>043</v>
      </c>
      <c r="E120" s="46"/>
      <c r="H120">
        <f>Recognition!AG67</f>
        <v>110</v>
      </c>
      <c r="I120" t="str">
        <f>Recognition!AH67</f>
        <v>USD</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2">
      <c r="A121" t="str">
        <f>Recognition!AA68</f>
        <v>Budget</v>
      </c>
      <c r="B121" t="str">
        <f>Recognition!AB68</f>
        <v>7082-000000</v>
      </c>
      <c r="C121">
        <f>Recognition!AC68</f>
        <v>574</v>
      </c>
      <c r="D121" t="str">
        <f>Recognition!AD68</f>
        <v>043</v>
      </c>
      <c r="E121" s="46"/>
      <c r="H121">
        <f>Recognition!AG68</f>
        <v>110</v>
      </c>
      <c r="I121" t="str">
        <f>Recognition!AH68</f>
        <v>USD</v>
      </c>
      <c r="J121" s="47">
        <f>Recognition!AI68</f>
        <v>0</v>
      </c>
      <c r="K121" s="47">
        <f>Recognition!AJ68</f>
        <v>0</v>
      </c>
      <c r="L121" s="47">
        <f>Recognition!AK68</f>
        <v>0</v>
      </c>
      <c r="M121" s="47">
        <f>Recognition!AL68</f>
        <v>0</v>
      </c>
      <c r="N121" s="47">
        <f>Recognition!AM68</f>
        <v>0</v>
      </c>
      <c r="O121" s="47">
        <f>Recognition!AN68</f>
        <v>0</v>
      </c>
      <c r="P121" s="47">
        <f>Recognition!AO68</f>
        <v>0</v>
      </c>
      <c r="Q121" s="47">
        <f>Recognition!AP68</f>
        <v>0</v>
      </c>
      <c r="R121" s="47">
        <f>Recognition!AQ68</f>
        <v>0</v>
      </c>
      <c r="S121" s="47">
        <f>Recognition!AR68</f>
        <v>0</v>
      </c>
      <c r="T121" s="47">
        <f>Recognition!AS68</f>
        <v>0</v>
      </c>
      <c r="U121" s="47">
        <f>Recognition!AT68</f>
        <v>0</v>
      </c>
      <c r="V121" s="47">
        <f t="shared" si="1"/>
        <v>0</v>
      </c>
    </row>
    <row r="122" spans="1:22" x14ac:dyDescent="0.2">
      <c r="A122" t="str">
        <f>Recognition!AA69</f>
        <v>Budget</v>
      </c>
      <c r="B122" t="str">
        <f>Recognition!AB69</f>
        <v/>
      </c>
      <c r="C122">
        <f>Recognition!AC69</f>
        <v>574</v>
      </c>
      <c r="D122" t="str">
        <f>Recognition!AD69</f>
        <v>043</v>
      </c>
      <c r="E122" s="46"/>
      <c r="H122">
        <f>Recognition!AG69</f>
        <v>110</v>
      </c>
      <c r="I122" t="str">
        <f>Recognition!AH69</f>
        <v>USD</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2">
      <c r="A123" t="str">
        <f>Recognition!AA70</f>
        <v>Budget</v>
      </c>
      <c r="B123" t="str">
        <f>Recognition!AB70</f>
        <v/>
      </c>
      <c r="C123">
        <f>Recognition!AC70</f>
        <v>574</v>
      </c>
      <c r="D123" t="str">
        <f>Recognition!AD70</f>
        <v>043</v>
      </c>
      <c r="E123" s="46"/>
      <c r="H123">
        <f>Recognition!AG70</f>
        <v>110</v>
      </c>
      <c r="I123" t="str">
        <f>Recognition!AH70</f>
        <v>USD</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2">
      <c r="A124" t="str">
        <f>Recognition!AA71</f>
        <v>Budget</v>
      </c>
      <c r="B124" t="str">
        <f>Recognition!AB71</f>
        <v/>
      </c>
      <c r="C124">
        <f>Recognition!AC71</f>
        <v>574</v>
      </c>
      <c r="D124" t="str">
        <f>Recognition!AD71</f>
        <v>043</v>
      </c>
      <c r="E124" s="46"/>
      <c r="H124">
        <f>Recognition!AG71</f>
        <v>110</v>
      </c>
      <c r="I124" t="str">
        <f>Recognition!AH71</f>
        <v>USD</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2">
      <c r="A125" t="str">
        <f>'Club Growth'!AA10</f>
        <v>Budget</v>
      </c>
      <c r="B125" t="str">
        <f>'Club Growth'!AB10</f>
        <v>7006-000000</v>
      </c>
      <c r="C125">
        <f>'Club Growth'!AC10</f>
        <v>580</v>
      </c>
      <c r="D125" t="str">
        <f>'Club Growth'!AD10</f>
        <v>043</v>
      </c>
      <c r="E125" s="46"/>
      <c r="H125">
        <f>'Club Growth'!AG10</f>
        <v>110</v>
      </c>
      <c r="I125" t="str">
        <f>'Club Growth'!AH10</f>
        <v>USD</v>
      </c>
      <c r="J125" s="47">
        <f>'Club Growth'!AI10</f>
        <v>0</v>
      </c>
      <c r="K125" s="47">
        <f>'Club Growth'!AJ10</f>
        <v>0</v>
      </c>
      <c r="L125" s="47">
        <f>'Club Growth'!AK10</f>
        <v>0</v>
      </c>
      <c r="M125" s="47">
        <f>'Club Growth'!AL10</f>
        <v>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0</v>
      </c>
    </row>
    <row r="126" spans="1:22" x14ac:dyDescent="0.2">
      <c r="A126" t="str">
        <f>'Club Growth'!AA11</f>
        <v>Budget</v>
      </c>
      <c r="B126" t="str">
        <f>'Club Growth'!AB11</f>
        <v>7008-000000</v>
      </c>
      <c r="C126">
        <f>'Club Growth'!AC11</f>
        <v>580</v>
      </c>
      <c r="D126" t="str">
        <f>'Club Growth'!AD11</f>
        <v>043</v>
      </c>
      <c r="E126" s="46"/>
      <c r="H126">
        <f>'Club Growth'!AG11</f>
        <v>110</v>
      </c>
      <c r="I126" t="str">
        <f>'Club Growth'!AH11</f>
        <v>USD</v>
      </c>
      <c r="J126" s="47">
        <f>'Club Growth'!AI11</f>
        <v>0</v>
      </c>
      <c r="K126" s="47">
        <f>'Club Growth'!AJ11</f>
        <v>0</v>
      </c>
      <c r="L126" s="47">
        <f>'Club Growth'!AK11</f>
        <v>0</v>
      </c>
      <c r="M126" s="47">
        <f>'Club Growth'!AL11</f>
        <v>0</v>
      </c>
      <c r="N126" s="47">
        <f>'Club Growth'!AM11</f>
        <v>0</v>
      </c>
      <c r="O126" s="47">
        <f>'Club Growth'!AN11</f>
        <v>0</v>
      </c>
      <c r="P126" s="47">
        <f>'Club Growth'!AO11</f>
        <v>0</v>
      </c>
      <c r="Q126" s="47">
        <f>'Club Growth'!AP11</f>
        <v>0</v>
      </c>
      <c r="R126" s="47">
        <f>'Club Growth'!AQ11</f>
        <v>0</v>
      </c>
      <c r="S126" s="47">
        <f>'Club Growth'!AR11</f>
        <v>0</v>
      </c>
      <c r="T126" s="47">
        <f>'Club Growth'!AS11</f>
        <v>0</v>
      </c>
      <c r="U126" s="47">
        <f>'Club Growth'!AT11</f>
        <v>0</v>
      </c>
      <c r="V126" s="47">
        <f t="shared" si="1"/>
        <v>0</v>
      </c>
    </row>
    <row r="127" spans="1:22" x14ac:dyDescent="0.2">
      <c r="A127" t="str">
        <f>'Club Growth'!AA12</f>
        <v>Budget</v>
      </c>
      <c r="B127" t="str">
        <f>'Club Growth'!AB12</f>
        <v>7010-000000</v>
      </c>
      <c r="C127">
        <f>'Club Growth'!AC12</f>
        <v>580</v>
      </c>
      <c r="D127" t="str">
        <f>'Club Growth'!AD12</f>
        <v>043</v>
      </c>
      <c r="E127" s="46"/>
      <c r="H127">
        <f>'Club Growth'!AG12</f>
        <v>110</v>
      </c>
      <c r="I127" t="str">
        <f>'Club Growth'!AH12</f>
        <v>USD</v>
      </c>
      <c r="J127" s="47">
        <f>'Club Growth'!AI12</f>
        <v>0</v>
      </c>
      <c r="K127" s="47">
        <f>'Club Growth'!AJ12</f>
        <v>0</v>
      </c>
      <c r="L127" s="47">
        <f>'Club Growth'!AK12</f>
        <v>25</v>
      </c>
      <c r="M127" s="47">
        <f>'Club Growth'!AL12</f>
        <v>25</v>
      </c>
      <c r="N127" s="47">
        <f>'Club Growth'!AM12</f>
        <v>25</v>
      </c>
      <c r="O127" s="47">
        <f>'Club Growth'!AN12</f>
        <v>25</v>
      </c>
      <c r="P127" s="47">
        <f>'Club Growth'!AO12</f>
        <v>25</v>
      </c>
      <c r="Q127" s="47">
        <f>'Club Growth'!AP12</f>
        <v>25</v>
      </c>
      <c r="R127" s="47">
        <f>'Club Growth'!AQ12</f>
        <v>25</v>
      </c>
      <c r="S127" s="47">
        <f>'Club Growth'!AR12</f>
        <v>25</v>
      </c>
      <c r="T127" s="47">
        <f>'Club Growth'!AS12</f>
        <v>25</v>
      </c>
      <c r="U127" s="47">
        <f>'Club Growth'!AT12</f>
        <v>25</v>
      </c>
      <c r="V127" s="47">
        <f t="shared" si="1"/>
        <v>250</v>
      </c>
    </row>
    <row r="128" spans="1:22" x14ac:dyDescent="0.2">
      <c r="A128" t="str">
        <f>'Club Growth'!AA13</f>
        <v>Budget</v>
      </c>
      <c r="B128" t="str">
        <f>'Club Growth'!AB13</f>
        <v>7012-000000</v>
      </c>
      <c r="C128">
        <f>'Club Growth'!AC13</f>
        <v>580</v>
      </c>
      <c r="D128" t="str">
        <f>'Club Growth'!AD13</f>
        <v>043</v>
      </c>
      <c r="E128" s="46"/>
      <c r="H128">
        <f>'Club Growth'!AG13</f>
        <v>110</v>
      </c>
      <c r="I128" t="str">
        <f>'Club Growth'!AH13</f>
        <v>USD</v>
      </c>
      <c r="J128" s="47">
        <f>'Club Growth'!AI13</f>
        <v>0</v>
      </c>
      <c r="K128" s="47">
        <f>'Club Growth'!AJ13</f>
        <v>0</v>
      </c>
      <c r="L128" s="47">
        <f>'Club Growth'!AK13</f>
        <v>0</v>
      </c>
      <c r="M128" s="47">
        <f>'Club Growth'!AL13</f>
        <v>0</v>
      </c>
      <c r="N128" s="47">
        <f>'Club Growth'!AM13</f>
        <v>0</v>
      </c>
      <c r="O128" s="47">
        <f>'Club Growth'!AN13</f>
        <v>0</v>
      </c>
      <c r="P128" s="47">
        <f>'Club Growth'!AO13</f>
        <v>0</v>
      </c>
      <c r="Q128" s="47">
        <f>'Club Growth'!AP13</f>
        <v>0</v>
      </c>
      <c r="R128" s="47">
        <f>'Club Growth'!AQ13</f>
        <v>0</v>
      </c>
      <c r="S128" s="47">
        <f>'Club Growth'!AR13</f>
        <v>0</v>
      </c>
      <c r="T128" s="47">
        <f>'Club Growth'!AS13</f>
        <v>0</v>
      </c>
      <c r="U128" s="47">
        <f>'Club Growth'!AT13</f>
        <v>0</v>
      </c>
      <c r="V128" s="47">
        <f t="shared" si="1"/>
        <v>0</v>
      </c>
    </row>
    <row r="129" spans="1:22" x14ac:dyDescent="0.2">
      <c r="A129" t="str">
        <f>'Club Growth'!AA14</f>
        <v>Budget</v>
      </c>
      <c r="B129" t="str">
        <f>'Club Growth'!AB14</f>
        <v>7036-000000</v>
      </c>
      <c r="C129">
        <f>'Club Growth'!AC14</f>
        <v>580</v>
      </c>
      <c r="D129" t="str">
        <f>'Club Growth'!AD14</f>
        <v>043</v>
      </c>
      <c r="E129" s="46"/>
      <c r="H129">
        <f>'Club Growth'!AG14</f>
        <v>110</v>
      </c>
      <c r="I129" t="str">
        <f>'Club Growth'!AH14</f>
        <v>USD</v>
      </c>
      <c r="J129" s="47">
        <f>'Club Growth'!AI14</f>
        <v>0</v>
      </c>
      <c r="K129" s="47">
        <f>'Club Growth'!AJ14</f>
        <v>0</v>
      </c>
      <c r="L129" s="47">
        <f>'Club Growth'!AK14</f>
        <v>0</v>
      </c>
      <c r="M129" s="47">
        <f>'Club Growth'!AL14</f>
        <v>0</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0</v>
      </c>
    </row>
    <row r="130" spans="1:22" x14ac:dyDescent="0.2">
      <c r="A130" t="str">
        <f>'Club Growth'!AA15</f>
        <v>Budget</v>
      </c>
      <c r="B130" t="str">
        <f>'Club Growth'!AB15</f>
        <v>7044-000000</v>
      </c>
      <c r="C130">
        <f>'Club Growth'!AC15</f>
        <v>580</v>
      </c>
      <c r="D130" t="str">
        <f>'Club Growth'!AD15</f>
        <v>043</v>
      </c>
      <c r="E130" s="46"/>
      <c r="H130">
        <f>'Club Growth'!AG15</f>
        <v>110</v>
      </c>
      <c r="I130" t="str">
        <f>'Club Growth'!AH15</f>
        <v>USD</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0</v>
      </c>
      <c r="T130" s="47">
        <f>'Club Growth'!AS15</f>
        <v>0</v>
      </c>
      <c r="U130" s="47">
        <f>'Club Growth'!AT15</f>
        <v>0</v>
      </c>
      <c r="V130" s="47">
        <f t="shared" si="1"/>
        <v>0</v>
      </c>
    </row>
    <row r="131" spans="1:22" x14ac:dyDescent="0.2">
      <c r="A131" t="str">
        <f>'Club Growth'!AA16</f>
        <v>Budget</v>
      </c>
      <c r="B131" t="str">
        <f>'Club Growth'!AB16</f>
        <v>7082-000000</v>
      </c>
      <c r="C131">
        <f>'Club Growth'!AC16</f>
        <v>580</v>
      </c>
      <c r="D131" t="str">
        <f>'Club Growth'!AD16</f>
        <v>043</v>
      </c>
      <c r="E131" s="46"/>
      <c r="H131">
        <f>'Club Growth'!AG16</f>
        <v>110</v>
      </c>
      <c r="I131" t="str">
        <f>'Club Growth'!AH16</f>
        <v>USD</v>
      </c>
      <c r="J131" s="47">
        <f>'Club Growth'!AI16</f>
        <v>0</v>
      </c>
      <c r="K131" s="47">
        <f>'Club Growth'!AJ16</f>
        <v>0</v>
      </c>
      <c r="L131" s="47">
        <f>'Club Growth'!AK16</f>
        <v>250</v>
      </c>
      <c r="M131" s="47">
        <f>'Club Growth'!AL16</f>
        <v>250</v>
      </c>
      <c r="N131" s="47">
        <f>'Club Growth'!AM16</f>
        <v>250</v>
      </c>
      <c r="O131" s="47">
        <f>'Club Growth'!AN16</f>
        <v>250</v>
      </c>
      <c r="P131" s="47">
        <f>'Club Growth'!AO16</f>
        <v>250</v>
      </c>
      <c r="Q131" s="47">
        <f>'Club Growth'!AP16</f>
        <v>250</v>
      </c>
      <c r="R131" s="47">
        <f>'Club Growth'!AQ16</f>
        <v>250</v>
      </c>
      <c r="S131" s="47">
        <f>'Club Growth'!AR16</f>
        <v>250</v>
      </c>
      <c r="T131" s="47">
        <f>'Club Growth'!AS16</f>
        <v>250</v>
      </c>
      <c r="U131" s="47">
        <f>'Club Growth'!AT16</f>
        <v>250</v>
      </c>
      <c r="V131" s="47">
        <f t="shared" si="1"/>
        <v>2500</v>
      </c>
    </row>
    <row r="132" spans="1:22" x14ac:dyDescent="0.2">
      <c r="A132" t="str">
        <f>'Club Growth'!AA17</f>
        <v>Budget</v>
      </c>
      <c r="B132" t="e">
        <f>'Club Growth'!AB17</f>
        <v>#REF!</v>
      </c>
      <c r="C132">
        <f>'Club Growth'!AC17</f>
        <v>580</v>
      </c>
      <c r="D132" t="str">
        <f>'Club Growth'!AD17</f>
        <v>043</v>
      </c>
      <c r="E132" s="46"/>
      <c r="H132">
        <f>'Club Growth'!AG17</f>
        <v>110</v>
      </c>
      <c r="I132" t="str">
        <f>'Club Growth'!AH17</f>
        <v>USD</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2">
      <c r="A133" t="str">
        <f>'Club Growth'!AA18</f>
        <v>Budget</v>
      </c>
      <c r="B133" t="str">
        <f>'Club Growth'!AB18</f>
        <v/>
      </c>
      <c r="C133">
        <f>'Club Growth'!AC18</f>
        <v>580</v>
      </c>
      <c r="D133" t="str">
        <f>'Club Growth'!AD18</f>
        <v>043</v>
      </c>
      <c r="E133" s="46"/>
      <c r="H133">
        <f>'Club Growth'!AG18</f>
        <v>110</v>
      </c>
      <c r="I133" t="str">
        <f>'Club Growth'!AH18</f>
        <v>USD</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2">
      <c r="A134" t="str">
        <f>'Club Growth'!AA19</f>
        <v>Budget</v>
      </c>
      <c r="B134" t="str">
        <f>'Club Growth'!AB19</f>
        <v/>
      </c>
      <c r="C134">
        <f>'Club Growth'!AC19</f>
        <v>580</v>
      </c>
      <c r="D134" t="str">
        <f>'Club Growth'!AD19</f>
        <v>043</v>
      </c>
      <c r="E134" s="46"/>
      <c r="H134">
        <f>'Club Growth'!AG19</f>
        <v>110</v>
      </c>
      <c r="I134" t="str">
        <f>'Club Growth'!AH19</f>
        <v>USD</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2">
      <c r="A135" t="str">
        <f>'Club Growth'!AA23</f>
        <v>Budget</v>
      </c>
      <c r="B135" t="str">
        <f>'Club Growth'!AB23</f>
        <v>7006-000000</v>
      </c>
      <c r="C135">
        <f>'Club Growth'!AC23</f>
        <v>581</v>
      </c>
      <c r="D135" t="str">
        <f>'Club Growth'!AD23</f>
        <v>043</v>
      </c>
      <c r="E135" s="46"/>
      <c r="H135">
        <f>'Club Growth'!AG23</f>
        <v>110</v>
      </c>
      <c r="I135" t="str">
        <f>'Club Growth'!AH23</f>
        <v>USD</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2">
      <c r="A136" t="str">
        <f>'Club Growth'!AA24</f>
        <v>Budget</v>
      </c>
      <c r="B136" t="str">
        <f>'Club Growth'!AB24</f>
        <v>7008-000000</v>
      </c>
      <c r="C136">
        <f>'Club Growth'!AC24</f>
        <v>581</v>
      </c>
      <c r="D136" t="str">
        <f>'Club Growth'!AD24</f>
        <v>043</v>
      </c>
      <c r="E136" s="46"/>
      <c r="H136">
        <f>'Club Growth'!AG24</f>
        <v>110</v>
      </c>
      <c r="I136" t="str">
        <f>'Club Growth'!AH24</f>
        <v>USD</v>
      </c>
      <c r="J136" s="47">
        <f>'Club Growth'!AI24</f>
        <v>0</v>
      </c>
      <c r="K136" s="47">
        <f>'Club Growth'!AJ24</f>
        <v>0</v>
      </c>
      <c r="L136" s="47">
        <f>'Club Growth'!AK24</f>
        <v>25</v>
      </c>
      <c r="M136" s="47">
        <f>'Club Growth'!AL24</f>
        <v>25</v>
      </c>
      <c r="N136" s="47">
        <f>'Club Growth'!AM24</f>
        <v>25</v>
      </c>
      <c r="O136" s="47">
        <f>'Club Growth'!AN24</f>
        <v>25</v>
      </c>
      <c r="P136" s="47">
        <f>'Club Growth'!AO24</f>
        <v>25</v>
      </c>
      <c r="Q136" s="47">
        <f>'Club Growth'!AP24</f>
        <v>25</v>
      </c>
      <c r="R136" s="47">
        <f>'Club Growth'!AQ24</f>
        <v>25</v>
      </c>
      <c r="S136" s="47">
        <f>'Club Growth'!AR24</f>
        <v>25</v>
      </c>
      <c r="T136" s="47">
        <f>'Club Growth'!AS24</f>
        <v>25</v>
      </c>
      <c r="U136" s="47">
        <f>'Club Growth'!AT24</f>
        <v>25</v>
      </c>
      <c r="V136" s="47">
        <f t="shared" si="1"/>
        <v>250</v>
      </c>
    </row>
    <row r="137" spans="1:22" x14ac:dyDescent="0.2">
      <c r="A137" t="str">
        <f>'Club Growth'!AA25</f>
        <v>Budget</v>
      </c>
      <c r="B137" t="str">
        <f>'Club Growth'!AB25</f>
        <v>7010-000000</v>
      </c>
      <c r="C137">
        <f>'Club Growth'!AC25</f>
        <v>581</v>
      </c>
      <c r="D137" t="str">
        <f>'Club Growth'!AD25</f>
        <v>043</v>
      </c>
      <c r="E137" s="46"/>
      <c r="H137">
        <f>'Club Growth'!AG25</f>
        <v>110</v>
      </c>
      <c r="I137" t="str">
        <f>'Club Growth'!AH25</f>
        <v>USD</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2">
      <c r="A138" t="str">
        <f>'Club Growth'!AA26</f>
        <v>Budget</v>
      </c>
      <c r="B138" t="str">
        <f>'Club Growth'!AB26</f>
        <v>7012-000000</v>
      </c>
      <c r="C138">
        <f>'Club Growth'!AC26</f>
        <v>581</v>
      </c>
      <c r="D138" t="str">
        <f>'Club Growth'!AD26</f>
        <v>043</v>
      </c>
      <c r="E138" s="46"/>
      <c r="H138">
        <f>'Club Growth'!AG26</f>
        <v>110</v>
      </c>
      <c r="I138" t="str">
        <f>'Club Growth'!AH26</f>
        <v>USD</v>
      </c>
      <c r="J138" s="47">
        <f>'Club Growth'!AI26</f>
        <v>0</v>
      </c>
      <c r="K138" s="47">
        <f>'Club Growth'!AJ26</f>
        <v>0</v>
      </c>
      <c r="L138" s="47">
        <f>'Club Growth'!AK26</f>
        <v>0</v>
      </c>
      <c r="M138" s="47">
        <f>'Club Growth'!AL26</f>
        <v>0</v>
      </c>
      <c r="N138" s="47">
        <f>'Club Growth'!AM26</f>
        <v>0</v>
      </c>
      <c r="O138" s="47">
        <f>'Club Growth'!AN26</f>
        <v>0</v>
      </c>
      <c r="P138" s="47">
        <f>'Club Growth'!AO26</f>
        <v>0</v>
      </c>
      <c r="Q138" s="47">
        <f>'Club Growth'!AP26</f>
        <v>0</v>
      </c>
      <c r="R138" s="47">
        <f>'Club Growth'!AQ26</f>
        <v>0</v>
      </c>
      <c r="S138" s="47">
        <f>'Club Growth'!AR26</f>
        <v>0</v>
      </c>
      <c r="T138" s="47">
        <f>'Club Growth'!AS26</f>
        <v>0</v>
      </c>
      <c r="U138" s="47">
        <f>'Club Growth'!AT26</f>
        <v>0</v>
      </c>
      <c r="V138" s="47">
        <f t="shared" si="1"/>
        <v>0</v>
      </c>
    </row>
    <row r="139" spans="1:22" x14ac:dyDescent="0.2">
      <c r="A139" t="str">
        <f>'Club Growth'!AA27</f>
        <v>Budget</v>
      </c>
      <c r="B139" t="str">
        <f>'Club Growth'!AB27</f>
        <v>7036-000000</v>
      </c>
      <c r="C139">
        <f>'Club Growth'!AC27</f>
        <v>581</v>
      </c>
      <c r="D139" t="str">
        <f>'Club Growth'!AD27</f>
        <v>043</v>
      </c>
      <c r="E139" s="46"/>
      <c r="H139">
        <f>'Club Growth'!AG27</f>
        <v>110</v>
      </c>
      <c r="I139" t="str">
        <f>'Club Growth'!AH27</f>
        <v>USD</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2">
      <c r="A140" t="str">
        <f>'Club Growth'!AA28</f>
        <v>Budget</v>
      </c>
      <c r="B140" t="str">
        <f>'Club Growth'!AB28</f>
        <v>7044-000000</v>
      </c>
      <c r="C140">
        <f>'Club Growth'!AC28</f>
        <v>581</v>
      </c>
      <c r="D140" t="str">
        <f>'Club Growth'!AD28</f>
        <v>043</v>
      </c>
      <c r="E140" s="46"/>
      <c r="H140">
        <f>'Club Growth'!AG28</f>
        <v>110</v>
      </c>
      <c r="I140" t="str">
        <f>'Club Growth'!AH28</f>
        <v>USD</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2">
      <c r="A141" t="str">
        <f>'Club Growth'!AA29</f>
        <v>Budget</v>
      </c>
      <c r="B141" t="str">
        <f>'Club Growth'!AB29</f>
        <v>7082-000000</v>
      </c>
      <c r="C141">
        <f>'Club Growth'!AC29</f>
        <v>581</v>
      </c>
      <c r="D141" t="str">
        <f>'Club Growth'!AD29</f>
        <v>043</v>
      </c>
      <c r="E141" s="46"/>
      <c r="H141">
        <f>'Club Growth'!AG29</f>
        <v>110</v>
      </c>
      <c r="I141" t="str">
        <f>'Club Growth'!AH29</f>
        <v>USD</v>
      </c>
      <c r="J141" s="47">
        <f>'Club Growth'!AI29</f>
        <v>0</v>
      </c>
      <c r="K141" s="47">
        <f>'Club Growth'!AJ29</f>
        <v>0</v>
      </c>
      <c r="L141" s="47">
        <f>'Club Growth'!AK29</f>
        <v>75</v>
      </c>
      <c r="M141" s="47">
        <f>'Club Growth'!AL29</f>
        <v>75</v>
      </c>
      <c r="N141" s="47">
        <f>'Club Growth'!AM29</f>
        <v>75</v>
      </c>
      <c r="O141" s="47">
        <f>'Club Growth'!AN29</f>
        <v>75</v>
      </c>
      <c r="P141" s="47">
        <f>'Club Growth'!AO29</f>
        <v>75</v>
      </c>
      <c r="Q141" s="47">
        <f>'Club Growth'!AP29</f>
        <v>75</v>
      </c>
      <c r="R141" s="47">
        <f>'Club Growth'!AQ29</f>
        <v>75</v>
      </c>
      <c r="S141" s="47">
        <f>'Club Growth'!AR29</f>
        <v>75</v>
      </c>
      <c r="T141" s="47">
        <f>'Club Growth'!AS29</f>
        <v>75</v>
      </c>
      <c r="U141" s="47">
        <f>'Club Growth'!AT29</f>
        <v>75</v>
      </c>
      <c r="V141" s="47">
        <f t="shared" si="1"/>
        <v>750</v>
      </c>
    </row>
    <row r="142" spans="1:22" x14ac:dyDescent="0.2">
      <c r="A142" t="str">
        <f>'Club Growth'!AA30</f>
        <v>Budget</v>
      </c>
      <c r="B142" t="str">
        <f>'Club Growth'!AB30</f>
        <v/>
      </c>
      <c r="C142">
        <f>'Club Growth'!AC30</f>
        <v>581</v>
      </c>
      <c r="D142" t="str">
        <f>'Club Growth'!AD30</f>
        <v>043</v>
      </c>
      <c r="E142" s="46"/>
      <c r="H142">
        <f>'Club Growth'!AG30</f>
        <v>110</v>
      </c>
      <c r="I142" t="str">
        <f>'Club Growth'!AH30</f>
        <v>USD</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2">
      <c r="A143" t="str">
        <f>'Club Growth'!AA31</f>
        <v>Budget</v>
      </c>
      <c r="B143" t="str">
        <f>'Club Growth'!AB31</f>
        <v/>
      </c>
      <c r="C143">
        <f>'Club Growth'!AC31</f>
        <v>581</v>
      </c>
      <c r="D143" t="str">
        <f>'Club Growth'!AD31</f>
        <v>043</v>
      </c>
      <c r="E143" s="46"/>
      <c r="H143">
        <f>'Club Growth'!AG31</f>
        <v>110</v>
      </c>
      <c r="I143" t="str">
        <f>'Club Growth'!AH31</f>
        <v>USD</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2">
      <c r="A144" t="str">
        <f>'Club Growth'!AA32</f>
        <v>Budget</v>
      </c>
      <c r="B144" t="str">
        <f>'Club Growth'!AB32</f>
        <v/>
      </c>
      <c r="C144">
        <f>'Club Growth'!AC32</f>
        <v>581</v>
      </c>
      <c r="D144" t="str">
        <f>'Club Growth'!AD32</f>
        <v>043</v>
      </c>
      <c r="E144" s="46"/>
      <c r="H144">
        <f>'Club Growth'!AG32</f>
        <v>110</v>
      </c>
      <c r="I144" t="str">
        <f>'Club Growth'!AH32</f>
        <v>USD</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2">
      <c r="A145" t="str">
        <f>'Club Growth'!AA36</f>
        <v>Budget</v>
      </c>
      <c r="B145" t="str">
        <f>'Club Growth'!AB36</f>
        <v>7006-000000</v>
      </c>
      <c r="C145">
        <f>'Club Growth'!AC36</f>
        <v>582</v>
      </c>
      <c r="D145" t="str">
        <f>'Club Growth'!AD36</f>
        <v>043</v>
      </c>
      <c r="E145" s="46"/>
      <c r="H145">
        <f>'Club Growth'!AG36</f>
        <v>110</v>
      </c>
      <c r="I145" t="str">
        <f>'Club Growth'!AH36</f>
        <v>USD</v>
      </c>
      <c r="J145" s="47">
        <f>'Club Growth'!AI36</f>
        <v>0</v>
      </c>
      <c r="K145" s="47">
        <f>'Club Growth'!AJ36</f>
        <v>0</v>
      </c>
      <c r="L145" s="47">
        <f>'Club Growth'!AK36</f>
        <v>0</v>
      </c>
      <c r="M145" s="47">
        <f>'Club Growth'!AL36</f>
        <v>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0</v>
      </c>
    </row>
    <row r="146" spans="1:22" x14ac:dyDescent="0.2">
      <c r="A146" t="str">
        <f>'Club Growth'!AA37</f>
        <v>Budget</v>
      </c>
      <c r="B146" t="str">
        <f>'Club Growth'!AB37</f>
        <v>7008-000000</v>
      </c>
      <c r="C146">
        <f>'Club Growth'!AC37</f>
        <v>582</v>
      </c>
      <c r="D146" t="str">
        <f>'Club Growth'!AD37</f>
        <v>043</v>
      </c>
      <c r="E146" s="46"/>
      <c r="H146">
        <f>'Club Growth'!AG37</f>
        <v>110</v>
      </c>
      <c r="I146" t="str">
        <f>'Club Growth'!AH37</f>
        <v>USD</v>
      </c>
      <c r="J146" s="47">
        <f>'Club Growth'!AI37</f>
        <v>0</v>
      </c>
      <c r="K146" s="47">
        <f>'Club Growth'!AJ37</f>
        <v>0</v>
      </c>
      <c r="L146" s="47">
        <f>'Club Growth'!AK37</f>
        <v>0</v>
      </c>
      <c r="M146" s="47">
        <f>'Club Growth'!AL37</f>
        <v>0</v>
      </c>
      <c r="N146" s="47">
        <f>'Club Growth'!AM37</f>
        <v>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0</v>
      </c>
    </row>
    <row r="147" spans="1:22" x14ac:dyDescent="0.2">
      <c r="A147" t="str">
        <f>'Club Growth'!AA38</f>
        <v>Budget</v>
      </c>
      <c r="B147" t="str">
        <f>'Club Growth'!AB38</f>
        <v>7010-000000</v>
      </c>
      <c r="C147">
        <f>'Club Growth'!AC38</f>
        <v>582</v>
      </c>
      <c r="D147" t="str">
        <f>'Club Growth'!AD38</f>
        <v>043</v>
      </c>
      <c r="E147" s="46"/>
      <c r="H147">
        <f>'Club Growth'!AG38</f>
        <v>110</v>
      </c>
      <c r="I147" t="str">
        <f>'Club Growth'!AH38</f>
        <v>USD</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2">
      <c r="A148" t="str">
        <f>'Club Growth'!AA39</f>
        <v>Budget</v>
      </c>
      <c r="B148" t="str">
        <f>'Club Growth'!AB39</f>
        <v>7012-000000</v>
      </c>
      <c r="C148">
        <f>'Club Growth'!AC39</f>
        <v>582</v>
      </c>
      <c r="D148" t="str">
        <f>'Club Growth'!AD39</f>
        <v>043</v>
      </c>
      <c r="E148" s="46"/>
      <c r="H148">
        <f>'Club Growth'!AG39</f>
        <v>110</v>
      </c>
      <c r="I148" t="str">
        <f>'Club Growth'!AH39</f>
        <v>USD</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2">
      <c r="A149" t="str">
        <f>'Club Growth'!AA40</f>
        <v>Budget</v>
      </c>
      <c r="B149" t="str">
        <f>'Club Growth'!AB40</f>
        <v>7036-000000</v>
      </c>
      <c r="C149">
        <f>'Club Growth'!AC40</f>
        <v>582</v>
      </c>
      <c r="D149" t="str">
        <f>'Club Growth'!AD40</f>
        <v>043</v>
      </c>
      <c r="E149" s="46"/>
      <c r="H149">
        <f>'Club Growth'!AG40</f>
        <v>110</v>
      </c>
      <c r="I149" t="str">
        <f>'Club Growth'!AH40</f>
        <v>USD</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2">
      <c r="A150" t="str">
        <f>'Club Growth'!AA41</f>
        <v>Budget</v>
      </c>
      <c r="B150" t="str">
        <f>'Club Growth'!AB41</f>
        <v>7044-000000</v>
      </c>
      <c r="C150">
        <f>'Club Growth'!AC41</f>
        <v>582</v>
      </c>
      <c r="D150" t="str">
        <f>'Club Growth'!AD41</f>
        <v>043</v>
      </c>
      <c r="E150" s="46"/>
      <c r="H150">
        <f>'Club Growth'!AG41</f>
        <v>110</v>
      </c>
      <c r="I150" t="str">
        <f>'Club Growth'!AH41</f>
        <v>USD</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2">
      <c r="A151" t="str">
        <f>'Club Growth'!AA42</f>
        <v>Budget</v>
      </c>
      <c r="B151" t="str">
        <f>'Club Growth'!AB42</f>
        <v>7082-000000</v>
      </c>
      <c r="C151">
        <f>'Club Growth'!AC42</f>
        <v>582</v>
      </c>
      <c r="D151" t="str">
        <f>'Club Growth'!AD42</f>
        <v>043</v>
      </c>
      <c r="E151" s="46"/>
      <c r="H151">
        <f>'Club Growth'!AG42</f>
        <v>110</v>
      </c>
      <c r="I151" t="str">
        <f>'Club Growth'!AH42</f>
        <v>USD</v>
      </c>
      <c r="J151" s="47">
        <f>'Club Growth'!AI42</f>
        <v>0</v>
      </c>
      <c r="K151" s="47">
        <f>'Club Growth'!AJ42</f>
        <v>0</v>
      </c>
      <c r="L151" s="47">
        <f>'Club Growth'!AK42</f>
        <v>250</v>
      </c>
      <c r="M151" s="47">
        <f>'Club Growth'!AL42</f>
        <v>0</v>
      </c>
      <c r="N151" s="47">
        <f>'Club Growth'!AM42</f>
        <v>0</v>
      </c>
      <c r="O151" s="47">
        <f>'Club Growth'!AN42</f>
        <v>0</v>
      </c>
      <c r="P151" s="47">
        <f>'Club Growth'!AO42</f>
        <v>0</v>
      </c>
      <c r="Q151" s="47">
        <f>'Club Growth'!AP42</f>
        <v>0</v>
      </c>
      <c r="R151" s="47">
        <f>'Club Growth'!AQ42</f>
        <v>250</v>
      </c>
      <c r="S151" s="47">
        <f>'Club Growth'!AR42</f>
        <v>0</v>
      </c>
      <c r="T151" s="47">
        <f>'Club Growth'!AS42</f>
        <v>0</v>
      </c>
      <c r="U151" s="47">
        <f>'Club Growth'!AT42</f>
        <v>0</v>
      </c>
      <c r="V151" s="47">
        <f t="shared" si="1"/>
        <v>500</v>
      </c>
    </row>
    <row r="152" spans="1:22" x14ac:dyDescent="0.2">
      <c r="A152" t="str">
        <f>'Club Growth'!AA43</f>
        <v>Budget</v>
      </c>
      <c r="B152" t="str">
        <f>'Club Growth'!AB43</f>
        <v/>
      </c>
      <c r="C152">
        <f>'Club Growth'!AC43</f>
        <v>582</v>
      </c>
      <c r="D152" t="str">
        <f>'Club Growth'!AD43</f>
        <v>043</v>
      </c>
      <c r="E152" s="46"/>
      <c r="H152">
        <f>'Club Growth'!AG43</f>
        <v>110</v>
      </c>
      <c r="I152" t="str">
        <f>'Club Growth'!AH43</f>
        <v>USD</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2">
      <c r="A153" t="str">
        <f>'Club Growth'!AA44</f>
        <v>Budget</v>
      </c>
      <c r="B153" t="str">
        <f>'Club Growth'!AB44</f>
        <v/>
      </c>
      <c r="C153">
        <f>'Club Growth'!AC44</f>
        <v>582</v>
      </c>
      <c r="D153" t="str">
        <f>'Club Growth'!AD44</f>
        <v>043</v>
      </c>
      <c r="E153" s="46"/>
      <c r="H153">
        <f>'Club Growth'!AG44</f>
        <v>110</v>
      </c>
      <c r="I153" t="str">
        <f>'Club Growth'!AH44</f>
        <v>USD</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2">
      <c r="A154" t="str">
        <f>'Club Growth'!AA45</f>
        <v>Budget</v>
      </c>
      <c r="B154" t="str">
        <f>'Club Growth'!AB45</f>
        <v/>
      </c>
      <c r="C154">
        <f>'Club Growth'!AC45</f>
        <v>582</v>
      </c>
      <c r="D154" t="str">
        <f>'Club Growth'!AD45</f>
        <v>043</v>
      </c>
      <c r="E154" s="46"/>
      <c r="H154">
        <f>'Club Growth'!AG45</f>
        <v>110</v>
      </c>
      <c r="I154" t="str">
        <f>'Club Growth'!AH45</f>
        <v>USD</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2">
      <c r="A155" t="str">
        <f>'Club Growth'!AA49</f>
        <v>Budget</v>
      </c>
      <c r="B155" t="str">
        <f>'Club Growth'!AB49</f>
        <v>7006-000000</v>
      </c>
      <c r="C155">
        <f>'Club Growth'!AC49</f>
        <v>583</v>
      </c>
      <c r="D155" t="str">
        <f>'Club Growth'!AD49</f>
        <v>043</v>
      </c>
      <c r="E155" s="46"/>
      <c r="H155">
        <f>'Club Growth'!AG49</f>
        <v>110</v>
      </c>
      <c r="I155" t="str">
        <f>'Club Growth'!AH49</f>
        <v>USD</v>
      </c>
      <c r="J155" s="47">
        <f>'Club Growth'!AI49</f>
        <v>0</v>
      </c>
      <c r="K155" s="47">
        <f>'Club Growth'!AJ49</f>
        <v>0</v>
      </c>
      <c r="L155" s="47">
        <f>'Club Growth'!AK49</f>
        <v>0</v>
      </c>
      <c r="M155" s="47">
        <f>'Club Growth'!AL49</f>
        <v>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0</v>
      </c>
    </row>
    <row r="156" spans="1:22" x14ac:dyDescent="0.2">
      <c r="A156" t="str">
        <f>'Club Growth'!AA50</f>
        <v>Budget</v>
      </c>
      <c r="B156" t="str">
        <f>'Club Growth'!AB50</f>
        <v>7008-000000</v>
      </c>
      <c r="C156">
        <f>'Club Growth'!AC50</f>
        <v>583</v>
      </c>
      <c r="D156" t="str">
        <f>'Club Growth'!AD50</f>
        <v>043</v>
      </c>
      <c r="E156" s="46"/>
      <c r="H156">
        <f>'Club Growth'!AG50</f>
        <v>110</v>
      </c>
      <c r="I156" t="str">
        <f>'Club Growth'!AH50</f>
        <v>USD</v>
      </c>
      <c r="J156" s="47">
        <f>'Club Growth'!AI50</f>
        <v>0</v>
      </c>
      <c r="K156" s="47">
        <f>'Club Growth'!AJ50</f>
        <v>0</v>
      </c>
      <c r="L156" s="47">
        <f>'Club Growth'!AK50</f>
        <v>0</v>
      </c>
      <c r="M156" s="47">
        <f>'Club Growth'!AL50</f>
        <v>0</v>
      </c>
      <c r="N156" s="47">
        <f>'Club Growth'!AM50</f>
        <v>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0</v>
      </c>
    </row>
    <row r="157" spans="1:22" x14ac:dyDescent="0.2">
      <c r="A157" t="str">
        <f>'Club Growth'!AA51</f>
        <v>Budget</v>
      </c>
      <c r="B157" t="str">
        <f>'Club Growth'!AB51</f>
        <v>7010-000000</v>
      </c>
      <c r="C157">
        <f>'Club Growth'!AC51</f>
        <v>583</v>
      </c>
      <c r="D157" t="str">
        <f>'Club Growth'!AD51</f>
        <v>043</v>
      </c>
      <c r="E157" s="46"/>
      <c r="H157">
        <f>'Club Growth'!AG51</f>
        <v>110</v>
      </c>
      <c r="I157" t="str">
        <f>'Club Growth'!AH51</f>
        <v>USD</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2">
      <c r="A158" t="str">
        <f>'Club Growth'!AA52</f>
        <v>Budget</v>
      </c>
      <c r="B158" t="str">
        <f>'Club Growth'!AB52</f>
        <v>7012-000000</v>
      </c>
      <c r="C158">
        <f>'Club Growth'!AC52</f>
        <v>583</v>
      </c>
      <c r="D158" t="str">
        <f>'Club Growth'!AD52</f>
        <v>043</v>
      </c>
      <c r="E158" s="46"/>
      <c r="H158">
        <f>'Club Growth'!AG52</f>
        <v>110</v>
      </c>
      <c r="I158" t="str">
        <f>'Club Growth'!AH52</f>
        <v>USD</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2">
      <c r="A159" t="str">
        <f>'Club Growth'!AA53</f>
        <v>Budget</v>
      </c>
      <c r="B159" t="str">
        <f>'Club Growth'!AB53</f>
        <v>7036-000000</v>
      </c>
      <c r="C159">
        <f>'Club Growth'!AC53</f>
        <v>583</v>
      </c>
      <c r="D159" t="str">
        <f>'Club Growth'!AD53</f>
        <v>043</v>
      </c>
      <c r="E159" s="46"/>
      <c r="H159">
        <f>'Club Growth'!AG53</f>
        <v>110</v>
      </c>
      <c r="I159" t="str">
        <f>'Club Growth'!AH53</f>
        <v>USD</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0</v>
      </c>
      <c r="R159" s="47">
        <f>'Club Growth'!AQ53</f>
        <v>0</v>
      </c>
      <c r="S159" s="47">
        <f>'Club Growth'!AR53</f>
        <v>0</v>
      </c>
      <c r="T159" s="47">
        <f>'Club Growth'!AS53</f>
        <v>0</v>
      </c>
      <c r="U159" s="47">
        <f>'Club Growth'!AT53</f>
        <v>0</v>
      </c>
      <c r="V159" s="47">
        <f t="shared" si="1"/>
        <v>0</v>
      </c>
    </row>
    <row r="160" spans="1:22" x14ac:dyDescent="0.2">
      <c r="A160" t="str">
        <f>'Club Growth'!AA54</f>
        <v>Budget</v>
      </c>
      <c r="B160" t="str">
        <f>'Club Growth'!AB54</f>
        <v>7044-000000</v>
      </c>
      <c r="C160">
        <f>'Club Growth'!AC54</f>
        <v>583</v>
      </c>
      <c r="D160" t="str">
        <f>'Club Growth'!AD54</f>
        <v>043</v>
      </c>
      <c r="E160" s="46"/>
      <c r="H160">
        <f>'Club Growth'!AG54</f>
        <v>110</v>
      </c>
      <c r="I160" t="str">
        <f>'Club Growth'!AH54</f>
        <v>USD</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2">
      <c r="A161" t="str">
        <f>'Club Growth'!AA55</f>
        <v>Budget</v>
      </c>
      <c r="B161" t="str">
        <f>'Club Growth'!AB55</f>
        <v>7082-000000</v>
      </c>
      <c r="C161">
        <f>'Club Growth'!AC55</f>
        <v>583</v>
      </c>
      <c r="D161" t="str">
        <f>'Club Growth'!AD55</f>
        <v>043</v>
      </c>
      <c r="E161" s="46"/>
      <c r="H161">
        <f>'Club Growth'!AG55</f>
        <v>110</v>
      </c>
      <c r="I161" t="str">
        <f>'Club Growth'!AH55</f>
        <v>USD</v>
      </c>
      <c r="J161" s="47">
        <f>'Club Growth'!AI55</f>
        <v>0</v>
      </c>
      <c r="K161" s="47">
        <f>'Club Growth'!AJ55</f>
        <v>0</v>
      </c>
      <c r="L161" s="47">
        <f>'Club Growth'!AK55</f>
        <v>25</v>
      </c>
      <c r="M161" s="47">
        <f>'Club Growth'!AL55</f>
        <v>25</v>
      </c>
      <c r="N161" s="47">
        <f>'Club Growth'!AM55</f>
        <v>25</v>
      </c>
      <c r="O161" s="47">
        <f>'Club Growth'!AN55</f>
        <v>25</v>
      </c>
      <c r="P161" s="47">
        <f>'Club Growth'!AO55</f>
        <v>25</v>
      </c>
      <c r="Q161" s="47">
        <f>'Club Growth'!AP55</f>
        <v>25</v>
      </c>
      <c r="R161" s="47">
        <f>'Club Growth'!AQ55</f>
        <v>25</v>
      </c>
      <c r="S161" s="47">
        <f>'Club Growth'!AR55</f>
        <v>25</v>
      </c>
      <c r="T161" s="47">
        <f>'Club Growth'!AS55</f>
        <v>25</v>
      </c>
      <c r="U161" s="47">
        <f>'Club Growth'!AT55</f>
        <v>25</v>
      </c>
      <c r="V161" s="47">
        <f t="shared" si="1"/>
        <v>250</v>
      </c>
    </row>
    <row r="162" spans="1:22" x14ac:dyDescent="0.2">
      <c r="A162" t="str">
        <f>'Club Growth'!AA56</f>
        <v>Budget</v>
      </c>
      <c r="B162" t="str">
        <f>'Club Growth'!AB56</f>
        <v/>
      </c>
      <c r="C162">
        <f>'Club Growth'!AC56</f>
        <v>583</v>
      </c>
      <c r="D162" t="str">
        <f>'Club Growth'!AD56</f>
        <v>043</v>
      </c>
      <c r="E162" s="46"/>
      <c r="H162">
        <f>'Club Growth'!AG56</f>
        <v>110</v>
      </c>
      <c r="I162" t="str">
        <f>'Club Growth'!AH56</f>
        <v>USD</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2">
      <c r="A163" t="str">
        <f>'Club Growth'!AA57</f>
        <v>Budget</v>
      </c>
      <c r="B163" t="str">
        <f>'Club Growth'!AB57</f>
        <v/>
      </c>
      <c r="C163">
        <f>'Club Growth'!AC57</f>
        <v>583</v>
      </c>
      <c r="D163" t="str">
        <f>'Club Growth'!AD57</f>
        <v>043</v>
      </c>
      <c r="E163" s="46"/>
      <c r="H163">
        <f>'Club Growth'!AG57</f>
        <v>110</v>
      </c>
      <c r="I163" t="str">
        <f>'Club Growth'!AH57</f>
        <v>USD</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2">
      <c r="A164" t="str">
        <f>'Club Growth'!AA58</f>
        <v>Budget</v>
      </c>
      <c r="B164" t="str">
        <f>'Club Growth'!AB58</f>
        <v/>
      </c>
      <c r="C164">
        <f>'Club Growth'!AC58</f>
        <v>583</v>
      </c>
      <c r="D164" t="str">
        <f>'Club Growth'!AD58</f>
        <v>043</v>
      </c>
      <c r="E164" s="46"/>
      <c r="H164">
        <f>'Club Growth'!AG58</f>
        <v>110</v>
      </c>
      <c r="I164" t="str">
        <f>'Club Growth'!AH58</f>
        <v>USD</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2">
      <c r="A165" t="str">
        <f>'Club Growth'!AA62</f>
        <v>Budget</v>
      </c>
      <c r="B165" t="str">
        <f>'Club Growth'!AB62</f>
        <v>7006-000000</v>
      </c>
      <c r="C165">
        <f>'Club Growth'!AC62</f>
        <v>584</v>
      </c>
      <c r="D165" t="str">
        <f>'Club Growth'!AD62</f>
        <v>043</v>
      </c>
      <c r="E165" s="46"/>
      <c r="H165">
        <f>'Club Growth'!AG62</f>
        <v>110</v>
      </c>
      <c r="I165" t="str">
        <f>'Club Growth'!AH62</f>
        <v>USD</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2">
      <c r="A166" t="str">
        <f>'Club Growth'!AA63</f>
        <v>Budget</v>
      </c>
      <c r="B166" t="str">
        <f>'Club Growth'!AB63</f>
        <v>7008-000000</v>
      </c>
      <c r="C166">
        <f>'Club Growth'!AC63</f>
        <v>584</v>
      </c>
      <c r="D166" t="str">
        <f>'Club Growth'!AD63</f>
        <v>043</v>
      </c>
      <c r="E166" s="46"/>
      <c r="H166">
        <f>'Club Growth'!AG63</f>
        <v>110</v>
      </c>
      <c r="I166" t="str">
        <f>'Club Growth'!AH63</f>
        <v>USD</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2">
      <c r="A167" t="str">
        <f>'Club Growth'!AA64</f>
        <v>Budget</v>
      </c>
      <c r="B167" t="str">
        <f>'Club Growth'!AB64</f>
        <v>7010-000000</v>
      </c>
      <c r="C167">
        <f>'Club Growth'!AC64</f>
        <v>584</v>
      </c>
      <c r="D167" t="str">
        <f>'Club Growth'!AD64</f>
        <v>043</v>
      </c>
      <c r="E167" s="46"/>
      <c r="H167">
        <f>'Club Growth'!AG64</f>
        <v>110</v>
      </c>
      <c r="I167" t="str">
        <f>'Club Growth'!AH64</f>
        <v>USD</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2">
      <c r="A168" t="str">
        <f>'Club Growth'!AA65</f>
        <v>Budget</v>
      </c>
      <c r="B168" t="str">
        <f>'Club Growth'!AB65</f>
        <v>7012-000000</v>
      </c>
      <c r="C168">
        <f>'Club Growth'!AC65</f>
        <v>584</v>
      </c>
      <c r="D168" t="str">
        <f>'Club Growth'!AD65</f>
        <v>043</v>
      </c>
      <c r="E168" s="46"/>
      <c r="H168">
        <f>'Club Growth'!AG65</f>
        <v>110</v>
      </c>
      <c r="I168" t="str">
        <f>'Club Growth'!AH65</f>
        <v>USD</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2">
      <c r="A169" t="str">
        <f>'Club Growth'!AA66</f>
        <v>Budget</v>
      </c>
      <c r="B169" t="str">
        <f>'Club Growth'!AB66</f>
        <v>7036-000000</v>
      </c>
      <c r="C169">
        <f>'Club Growth'!AC66</f>
        <v>584</v>
      </c>
      <c r="D169" t="str">
        <f>'Club Growth'!AD66</f>
        <v>043</v>
      </c>
      <c r="E169" s="46"/>
      <c r="H169">
        <f>'Club Growth'!AG66</f>
        <v>110</v>
      </c>
      <c r="I169" t="str">
        <f>'Club Growth'!AH66</f>
        <v>USD</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2">
      <c r="A170" t="str">
        <f>'Club Growth'!AA67</f>
        <v>Budget</v>
      </c>
      <c r="B170" t="str">
        <f>'Club Growth'!AB67</f>
        <v>7044-000000</v>
      </c>
      <c r="C170">
        <f>'Club Growth'!AC67</f>
        <v>584</v>
      </c>
      <c r="D170" t="str">
        <f>'Club Growth'!AD67</f>
        <v>043</v>
      </c>
      <c r="E170" s="46"/>
      <c r="H170">
        <f>'Club Growth'!AG67</f>
        <v>110</v>
      </c>
      <c r="I170" t="str">
        <f>'Club Growth'!AH67</f>
        <v>USD</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2">
      <c r="A171" t="str">
        <f>'Club Growth'!AA68</f>
        <v>Budget</v>
      </c>
      <c r="B171" t="str">
        <f>'Club Growth'!AB68</f>
        <v>7082-000000</v>
      </c>
      <c r="C171">
        <f>'Club Growth'!AC68</f>
        <v>584</v>
      </c>
      <c r="D171" t="str">
        <f>'Club Growth'!AD68</f>
        <v>043</v>
      </c>
      <c r="E171" s="46"/>
      <c r="H171">
        <f>'Club Growth'!AG68</f>
        <v>110</v>
      </c>
      <c r="I171" t="str">
        <f>'Club Growth'!AH68</f>
        <v>USD</v>
      </c>
      <c r="J171" s="47">
        <f>'Club Growth'!AI68</f>
        <v>0</v>
      </c>
      <c r="K171" s="47">
        <f>'Club Growth'!AJ68</f>
        <v>0</v>
      </c>
      <c r="L171" s="47">
        <f>'Club Growth'!AK68</f>
        <v>0</v>
      </c>
      <c r="M171" s="47">
        <f>'Club Growth'!AL68</f>
        <v>0</v>
      </c>
      <c r="N171" s="47">
        <f>'Club Growth'!AM68</f>
        <v>0</v>
      </c>
      <c r="O171" s="47">
        <f>'Club Growth'!AN68</f>
        <v>0</v>
      </c>
      <c r="P171" s="47">
        <f>'Club Growth'!AO68</f>
        <v>0</v>
      </c>
      <c r="Q171" s="47">
        <f>'Club Growth'!AP68</f>
        <v>0</v>
      </c>
      <c r="R171" s="47">
        <f>'Club Growth'!AQ68</f>
        <v>0</v>
      </c>
      <c r="S171" s="47">
        <f>'Club Growth'!AR68</f>
        <v>0</v>
      </c>
      <c r="T171" s="47">
        <f>'Club Growth'!AS68</f>
        <v>0</v>
      </c>
      <c r="U171" s="47">
        <f>'Club Growth'!AT68</f>
        <v>0</v>
      </c>
      <c r="V171" s="47">
        <f t="shared" si="1"/>
        <v>0</v>
      </c>
    </row>
    <row r="172" spans="1:22" x14ac:dyDescent="0.2">
      <c r="A172" t="str">
        <f>'Club Growth'!AA69</f>
        <v>Budget</v>
      </c>
      <c r="B172" t="str">
        <f>'Club Growth'!AB69</f>
        <v/>
      </c>
      <c r="C172">
        <f>'Club Growth'!AC69</f>
        <v>584</v>
      </c>
      <c r="D172" t="str">
        <f>'Club Growth'!AD69</f>
        <v>043</v>
      </c>
      <c r="E172" s="46"/>
      <c r="H172">
        <f>'Club Growth'!AG69</f>
        <v>110</v>
      </c>
      <c r="I172" t="str">
        <f>'Club Growth'!AH69</f>
        <v>USD</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2">
      <c r="A173" t="str">
        <f>'Club Growth'!AA70</f>
        <v>Budget</v>
      </c>
      <c r="B173" t="str">
        <f>'Club Growth'!AB70</f>
        <v/>
      </c>
      <c r="C173">
        <f>'Club Growth'!AC70</f>
        <v>584</v>
      </c>
      <c r="D173" t="str">
        <f>'Club Growth'!AD70</f>
        <v>043</v>
      </c>
      <c r="E173" s="46"/>
      <c r="H173">
        <f>'Club Growth'!AG70</f>
        <v>110</v>
      </c>
      <c r="I173" t="str">
        <f>'Club Growth'!AH70</f>
        <v>USD</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2">
      <c r="A174" t="str">
        <f>'Club Growth'!AA71</f>
        <v>Budget</v>
      </c>
      <c r="B174" t="str">
        <f>'Club Growth'!AB71</f>
        <v/>
      </c>
      <c r="C174">
        <f>'Club Growth'!AC71</f>
        <v>584</v>
      </c>
      <c r="D174" t="str">
        <f>'Club Growth'!AD71</f>
        <v>043</v>
      </c>
      <c r="E174" s="46"/>
      <c r="H174">
        <f>'Club Growth'!AG71</f>
        <v>110</v>
      </c>
      <c r="I174" t="str">
        <f>'Club Growth'!AH71</f>
        <v>USD</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2">
      <c r="A175" t="str">
        <f>'Club Growth'!AA75</f>
        <v>Budget</v>
      </c>
      <c r="B175" t="str">
        <f>'Club Growth'!AB75</f>
        <v>7006-000000</v>
      </c>
      <c r="C175">
        <f>'Club Growth'!AC75</f>
        <v>585</v>
      </c>
      <c r="D175" t="str">
        <f>'Club Growth'!AD75</f>
        <v>043</v>
      </c>
      <c r="E175" s="46"/>
      <c r="H175">
        <f>'Club Growth'!AG75</f>
        <v>110</v>
      </c>
      <c r="I175" t="str">
        <f>'Club Growth'!AH75</f>
        <v>USD</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2">
      <c r="A176" t="str">
        <f>'Club Growth'!AA76</f>
        <v>Budget</v>
      </c>
      <c r="B176" t="str">
        <f>'Club Growth'!AB76</f>
        <v>7008-000000</v>
      </c>
      <c r="C176">
        <f>'Club Growth'!AC76</f>
        <v>585</v>
      </c>
      <c r="D176" t="str">
        <f>'Club Growth'!AD76</f>
        <v>043</v>
      </c>
      <c r="E176" s="46"/>
      <c r="H176">
        <f>'Club Growth'!AG76</f>
        <v>110</v>
      </c>
      <c r="I176" t="str">
        <f>'Club Growth'!AH76</f>
        <v>USD</v>
      </c>
      <c r="J176" s="47">
        <f>'Club Growth'!AI76</f>
        <v>0</v>
      </c>
      <c r="K176" s="47">
        <f>'Club Growth'!AJ76</f>
        <v>0</v>
      </c>
      <c r="L176" s="47">
        <f>'Club Growth'!AK76</f>
        <v>0</v>
      </c>
      <c r="M176" s="47">
        <f>'Club Growth'!AL76</f>
        <v>90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90</v>
      </c>
    </row>
    <row r="177" spans="1:22" x14ac:dyDescent="0.2">
      <c r="A177" t="str">
        <f>'Club Growth'!AA77</f>
        <v>Budget</v>
      </c>
      <c r="B177" t="str">
        <f>'Club Growth'!AB77</f>
        <v>7010-000000</v>
      </c>
      <c r="C177">
        <f>'Club Growth'!AC77</f>
        <v>585</v>
      </c>
      <c r="D177" t="str">
        <f>'Club Growth'!AD77</f>
        <v>043</v>
      </c>
      <c r="E177" s="46"/>
      <c r="H177">
        <f>'Club Growth'!AG77</f>
        <v>110</v>
      </c>
      <c r="I177" t="str">
        <f>'Club Growth'!AH77</f>
        <v>USD</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2">
      <c r="A178" t="str">
        <f>'Club Growth'!AA78</f>
        <v>Budget</v>
      </c>
      <c r="B178" t="str">
        <f>'Club Growth'!AB78</f>
        <v>7012-000000</v>
      </c>
      <c r="C178">
        <f>'Club Growth'!AC78</f>
        <v>585</v>
      </c>
      <c r="D178" t="str">
        <f>'Club Growth'!AD78</f>
        <v>043</v>
      </c>
      <c r="E178" s="46"/>
      <c r="H178">
        <f>'Club Growth'!AG78</f>
        <v>110</v>
      </c>
      <c r="I178" t="str">
        <f>'Club Growth'!AH78</f>
        <v>USD</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2">
      <c r="A179" t="str">
        <f>'Club Growth'!AA79</f>
        <v>Budget</v>
      </c>
      <c r="B179" t="str">
        <f>'Club Growth'!AB79</f>
        <v>7036-000000</v>
      </c>
      <c r="C179">
        <f>'Club Growth'!AC79</f>
        <v>585</v>
      </c>
      <c r="D179" t="str">
        <f>'Club Growth'!AD79</f>
        <v>043</v>
      </c>
      <c r="E179" s="46"/>
      <c r="H179">
        <f>'Club Growth'!AG79</f>
        <v>110</v>
      </c>
      <c r="I179" t="str">
        <f>'Club Growth'!AH79</f>
        <v>USD</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2">
      <c r="A180" t="str">
        <f>'Club Growth'!AA80</f>
        <v>Budget</v>
      </c>
      <c r="B180" t="str">
        <f>'Club Growth'!AB80</f>
        <v>7044-000000</v>
      </c>
      <c r="C180">
        <f>'Club Growth'!AC80</f>
        <v>585</v>
      </c>
      <c r="D180" t="str">
        <f>'Club Growth'!AD80</f>
        <v>043</v>
      </c>
      <c r="E180" s="46"/>
      <c r="H180">
        <f>'Club Growth'!AG80</f>
        <v>110</v>
      </c>
      <c r="I180" t="str">
        <f>'Club Growth'!AH80</f>
        <v>USD</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2">
      <c r="A181" t="str">
        <f>'Club Growth'!AA81</f>
        <v>Budget</v>
      </c>
      <c r="B181" t="str">
        <f>'Club Growth'!AB81</f>
        <v>7082-000000</v>
      </c>
      <c r="C181">
        <f>'Club Growth'!AC81</f>
        <v>585</v>
      </c>
      <c r="D181" t="str">
        <f>'Club Growth'!AD81</f>
        <v>043</v>
      </c>
      <c r="E181" s="46"/>
      <c r="H181">
        <f>'Club Growth'!AG81</f>
        <v>110</v>
      </c>
      <c r="I181" t="str">
        <f>'Club Growth'!AH81</f>
        <v>USD</v>
      </c>
      <c r="J181" s="47">
        <f>'Club Growth'!AI81</f>
        <v>0</v>
      </c>
      <c r="K181" s="47">
        <f>'Club Growth'!AJ81</f>
        <v>0</v>
      </c>
      <c r="L181" s="47">
        <f>'Club Growth'!AK81</f>
        <v>100</v>
      </c>
      <c r="M181" s="47">
        <f>'Club Growth'!AL81</f>
        <v>100</v>
      </c>
      <c r="N181" s="47">
        <f>'Club Growth'!AM81</f>
        <v>100</v>
      </c>
      <c r="O181" s="47">
        <f>'Club Growth'!AN81</f>
        <v>100</v>
      </c>
      <c r="P181" s="47">
        <f>'Club Growth'!AO81</f>
        <v>100</v>
      </c>
      <c r="Q181" s="47">
        <f>'Club Growth'!AP81</f>
        <v>100</v>
      </c>
      <c r="R181" s="47">
        <f>'Club Growth'!AQ81</f>
        <v>100</v>
      </c>
      <c r="S181" s="47">
        <f>'Club Growth'!AR81</f>
        <v>100</v>
      </c>
      <c r="T181" s="47">
        <f>'Club Growth'!AS81</f>
        <v>100</v>
      </c>
      <c r="U181" s="47">
        <f>'Club Growth'!AT81</f>
        <v>100</v>
      </c>
      <c r="V181" s="47">
        <f t="shared" si="1"/>
        <v>1000</v>
      </c>
    </row>
    <row r="182" spans="1:22" x14ac:dyDescent="0.2">
      <c r="A182" t="str">
        <f>'Club Growth'!AA82</f>
        <v>Budget</v>
      </c>
      <c r="B182" t="str">
        <f>'Club Growth'!AB82</f>
        <v/>
      </c>
      <c r="C182">
        <f>'Club Growth'!AC82</f>
        <v>585</v>
      </c>
      <c r="D182" t="str">
        <f>'Club Growth'!AD82</f>
        <v>043</v>
      </c>
      <c r="E182" s="46"/>
      <c r="H182">
        <f>'Club Growth'!AG82</f>
        <v>110</v>
      </c>
      <c r="I182" t="str">
        <f>'Club Growth'!AH82</f>
        <v>USD</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2">
      <c r="A183" t="str">
        <f>'Club Growth'!AA83</f>
        <v>Budget</v>
      </c>
      <c r="B183" t="str">
        <f>'Club Growth'!AB83</f>
        <v/>
      </c>
      <c r="C183">
        <f>'Club Growth'!AC83</f>
        <v>585</v>
      </c>
      <c r="D183" t="str">
        <f>'Club Growth'!AD83</f>
        <v>043</v>
      </c>
      <c r="E183" s="46"/>
      <c r="H183">
        <f>'Club Growth'!AG83</f>
        <v>110</v>
      </c>
      <c r="I183" t="str">
        <f>'Club Growth'!AH83</f>
        <v>USD</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2">
      <c r="A184" t="str">
        <f>'Club Growth'!AA84</f>
        <v>Budget</v>
      </c>
      <c r="B184" t="str">
        <f>'Club Growth'!AB84</f>
        <v/>
      </c>
      <c r="C184">
        <f>'Club Growth'!AC84</f>
        <v>585</v>
      </c>
      <c r="D184" t="str">
        <f>'Club Growth'!AD84</f>
        <v>043</v>
      </c>
      <c r="E184" s="46"/>
      <c r="H184">
        <f>'Club Growth'!AG84</f>
        <v>110</v>
      </c>
      <c r="I184" t="str">
        <f>'Club Growth'!AH84</f>
        <v>USD</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2">
      <c r="A185" t="str">
        <f>'Public Relations'!AA9</f>
        <v>Budget</v>
      </c>
      <c r="B185" t="str">
        <f>'Public Relations'!AB9</f>
        <v>7008-000000</v>
      </c>
      <c r="C185">
        <f>'Public Relations'!AC9</f>
        <v>601</v>
      </c>
      <c r="D185" s="46" t="str">
        <f>'Public Relations'!AD9</f>
        <v>043</v>
      </c>
      <c r="E185" s="46"/>
      <c r="H185">
        <f>'Public Relations'!AG9</f>
        <v>110</v>
      </c>
      <c r="I185">
        <f>'Public Relations'!AH9</f>
        <v>0</v>
      </c>
      <c r="J185" s="47">
        <f>'Public Relations'!AI9</f>
        <v>100</v>
      </c>
      <c r="K185" s="47">
        <f>'Public Relations'!AJ9</f>
        <v>100.98</v>
      </c>
      <c r="L185" s="47">
        <f>'Public Relations'!AK9</f>
        <v>100</v>
      </c>
      <c r="M185" s="47">
        <f>'Public Relations'!AL9</f>
        <v>470</v>
      </c>
      <c r="N185" s="47">
        <f>'Public Relations'!AM9</f>
        <v>370</v>
      </c>
      <c r="O185" s="47">
        <f>'Public Relations'!AN9</f>
        <v>270</v>
      </c>
      <c r="P185" s="47">
        <f>'Public Relations'!AO9</f>
        <v>100</v>
      </c>
      <c r="Q185" s="47">
        <f>'Public Relations'!AP9</f>
        <v>100</v>
      </c>
      <c r="R185" s="47">
        <f>'Public Relations'!AQ9</f>
        <v>0</v>
      </c>
      <c r="S185" s="47">
        <f>'Public Relations'!AR9</f>
        <v>0</v>
      </c>
      <c r="T185" s="47">
        <f>'Public Relations'!AS9</f>
        <v>570</v>
      </c>
      <c r="U185" s="47">
        <f>'Public Relations'!AT9</f>
        <v>0</v>
      </c>
      <c r="V185" s="47">
        <f t="shared" ref="V185:V247" si="2">SUM(J185:U185)</f>
        <v>2180.98</v>
      </c>
    </row>
    <row r="186" spans="1:22" x14ac:dyDescent="0.2">
      <c r="A186" t="str">
        <f>'Public Relations'!AA10</f>
        <v>Budget</v>
      </c>
      <c r="B186" t="str">
        <f>'Public Relations'!AB10</f>
        <v>7012-000000</v>
      </c>
      <c r="C186">
        <f>'Public Relations'!AC10</f>
        <v>601</v>
      </c>
      <c r="D186" s="46" t="str">
        <f>'Public Relations'!AD10</f>
        <v>043</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2">
      <c r="A187" t="str">
        <f>'Public Relations'!AA11</f>
        <v>Budget</v>
      </c>
      <c r="B187" t="str">
        <f>'Public Relations'!AB11</f>
        <v>7014-000000</v>
      </c>
      <c r="C187">
        <f>'Public Relations'!AC11</f>
        <v>601</v>
      </c>
      <c r="D187" s="46" t="str">
        <f>'Public Relations'!AD11</f>
        <v>043</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2">
      <c r="A188" t="str">
        <f>'Public Relations'!AA12</f>
        <v>Budget</v>
      </c>
      <c r="B188" t="str">
        <f>'Public Relations'!AB12</f>
        <v>7020-000000</v>
      </c>
      <c r="C188">
        <f>'Public Relations'!AC12</f>
        <v>601</v>
      </c>
      <c r="D188" s="46" t="str">
        <f>'Public Relations'!AD12</f>
        <v>043</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2">
      <c r="A189" t="str">
        <f>'Public Relations'!AA13</f>
        <v>Budget</v>
      </c>
      <c r="B189" t="str">
        <f>'Public Relations'!AB13</f>
        <v>7024-000000</v>
      </c>
      <c r="C189">
        <f>'Public Relations'!AC13</f>
        <v>601</v>
      </c>
      <c r="D189" s="46" t="str">
        <f>'Public Relations'!AD13</f>
        <v>043</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0</v>
      </c>
      <c r="V189" s="47">
        <f t="shared" si="2"/>
        <v>0</v>
      </c>
    </row>
    <row r="190" spans="1:22" x14ac:dyDescent="0.2">
      <c r="A190" t="str">
        <f>'Public Relations'!AA14</f>
        <v>Budget</v>
      </c>
      <c r="B190" t="str">
        <f>'Public Relations'!AB14</f>
        <v>7026-000000</v>
      </c>
      <c r="C190">
        <f>'Public Relations'!AC14</f>
        <v>601</v>
      </c>
      <c r="D190" s="46" t="str">
        <f>'Public Relations'!AD14</f>
        <v>043</v>
      </c>
      <c r="E190" s="46"/>
      <c r="H190">
        <f>'Public Relations'!AG14</f>
        <v>110</v>
      </c>
      <c r="I190">
        <f>'Public Relations'!AH14</f>
        <v>0</v>
      </c>
      <c r="J190" s="47">
        <f>'Public Relations'!AI14</f>
        <v>0</v>
      </c>
      <c r="K190" s="47">
        <f>'Public Relations'!AJ14</f>
        <v>0</v>
      </c>
      <c r="L190" s="47">
        <f>'Public Relations'!AK14</f>
        <v>0</v>
      </c>
      <c r="M190" s="47">
        <f>'Public Relations'!AL14</f>
        <v>0</v>
      </c>
      <c r="N190" s="47">
        <f>'Public Relations'!AM14</f>
        <v>0</v>
      </c>
      <c r="O190" s="47">
        <f>'Public Relations'!AN14</f>
        <v>0</v>
      </c>
      <c r="P190" s="47">
        <f>'Public Relations'!AO14</f>
        <v>0</v>
      </c>
      <c r="Q190" s="47">
        <f>'Public Relations'!AP14</f>
        <v>0</v>
      </c>
      <c r="R190" s="47">
        <f>'Public Relations'!AQ14</f>
        <v>0</v>
      </c>
      <c r="S190" s="47">
        <f>'Public Relations'!AR14</f>
        <v>0</v>
      </c>
      <c r="T190" s="47">
        <f>'Public Relations'!AS14</f>
        <v>0</v>
      </c>
      <c r="U190" s="47">
        <f>'Public Relations'!AT14</f>
        <v>0</v>
      </c>
      <c r="V190" s="47">
        <f t="shared" si="2"/>
        <v>0</v>
      </c>
    </row>
    <row r="191" spans="1:22" x14ac:dyDescent="0.2">
      <c r="A191" t="str">
        <f>'Public Relations'!AA15</f>
        <v>Budget</v>
      </c>
      <c r="B191" t="str">
        <f>'Public Relations'!AB15</f>
        <v>7028-000000</v>
      </c>
      <c r="C191">
        <f>'Public Relations'!AC15</f>
        <v>601</v>
      </c>
      <c r="D191" s="46" t="str">
        <f>'Public Relations'!AD15</f>
        <v>043</v>
      </c>
      <c r="E191" s="46"/>
      <c r="H191">
        <f>'Public Relations'!AG15</f>
        <v>110</v>
      </c>
      <c r="I191">
        <f>'Public Relations'!AH15</f>
        <v>0</v>
      </c>
      <c r="J191" s="47">
        <f>'Public Relations'!AI15</f>
        <v>0</v>
      </c>
      <c r="K191" s="47">
        <f>'Public Relations'!AJ15</f>
        <v>0</v>
      </c>
      <c r="L191" s="47">
        <f>'Public Relations'!AK15</f>
        <v>0</v>
      </c>
      <c r="M191" s="47">
        <f>'Public Relations'!AL15</f>
        <v>0</v>
      </c>
      <c r="N191" s="47">
        <f>'Public Relations'!AM15</f>
        <v>0</v>
      </c>
      <c r="O191" s="47">
        <f>'Public Relations'!AN15</f>
        <v>0</v>
      </c>
      <c r="P191" s="47">
        <f>'Public Relations'!AO15</f>
        <v>0</v>
      </c>
      <c r="Q191" s="47">
        <f>'Public Relations'!AP15</f>
        <v>0</v>
      </c>
      <c r="R191" s="47">
        <f>'Public Relations'!AQ15</f>
        <v>0</v>
      </c>
      <c r="S191" s="47">
        <f>'Public Relations'!AR15</f>
        <v>0</v>
      </c>
      <c r="T191" s="47">
        <f>'Public Relations'!AS15</f>
        <v>0</v>
      </c>
      <c r="U191" s="47">
        <f>'Public Relations'!AT15</f>
        <v>0</v>
      </c>
      <c r="V191" s="47">
        <f t="shared" si="2"/>
        <v>0</v>
      </c>
    </row>
    <row r="192" spans="1:22" x14ac:dyDescent="0.2">
      <c r="A192" t="str">
        <f>'Public Relations'!AA16</f>
        <v>Budget</v>
      </c>
      <c r="B192" t="str">
        <f>'Public Relations'!AB16</f>
        <v>7042-000000</v>
      </c>
      <c r="C192">
        <f>'Public Relations'!AC16</f>
        <v>601</v>
      </c>
      <c r="D192" s="46" t="str">
        <f>'Public Relations'!AD16</f>
        <v>043</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0</v>
      </c>
      <c r="Q192" s="47">
        <f>'Public Relations'!AP16</f>
        <v>0</v>
      </c>
      <c r="R192" s="47">
        <f>'Public Relations'!AQ16</f>
        <v>0</v>
      </c>
      <c r="S192" s="47">
        <f>'Public Relations'!AR16</f>
        <v>0</v>
      </c>
      <c r="T192" s="47">
        <f>'Public Relations'!AS16</f>
        <v>0</v>
      </c>
      <c r="U192" s="47">
        <f>'Public Relations'!AT16</f>
        <v>0</v>
      </c>
      <c r="V192" s="47">
        <f t="shared" si="2"/>
        <v>0</v>
      </c>
    </row>
    <row r="193" spans="1:22" x14ac:dyDescent="0.2">
      <c r="A193" t="str">
        <f>'Public Relations'!AA17</f>
        <v>Budget</v>
      </c>
      <c r="B193" t="str">
        <f>'Public Relations'!AB17</f>
        <v>7044-000000</v>
      </c>
      <c r="C193">
        <f>'Public Relations'!AC17</f>
        <v>601</v>
      </c>
      <c r="D193" s="46" t="str">
        <f>'Public Relations'!AD17</f>
        <v>043</v>
      </c>
      <c r="E193" s="46"/>
      <c r="H193">
        <f>'Public Relations'!AG17</f>
        <v>110</v>
      </c>
      <c r="I193">
        <f>'Public Relations'!AH17</f>
        <v>0</v>
      </c>
      <c r="J193" s="47">
        <f>'Public Relations'!AI17</f>
        <v>0</v>
      </c>
      <c r="K193" s="47">
        <f>'Public Relations'!AJ17</f>
        <v>0</v>
      </c>
      <c r="L193" s="47">
        <f>'Public Relations'!AK17</f>
        <v>0</v>
      </c>
      <c r="M193" s="47">
        <f>'Public Relations'!AL17</f>
        <v>0</v>
      </c>
      <c r="N193" s="47">
        <f>'Public Relations'!AM17</f>
        <v>0</v>
      </c>
      <c r="O193" s="47">
        <f>'Public Relations'!AN17</f>
        <v>0</v>
      </c>
      <c r="P193" s="47">
        <f>'Public Relations'!AO17</f>
        <v>0</v>
      </c>
      <c r="Q193" s="47">
        <f>'Public Relations'!AP17</f>
        <v>0</v>
      </c>
      <c r="R193" s="47">
        <f>'Public Relations'!AQ17</f>
        <v>0</v>
      </c>
      <c r="S193" s="47">
        <f>'Public Relations'!AR17</f>
        <v>0</v>
      </c>
      <c r="T193" s="47">
        <f>'Public Relations'!AS17</f>
        <v>0</v>
      </c>
      <c r="U193" s="47">
        <f>'Public Relations'!AT17</f>
        <v>0</v>
      </c>
      <c r="V193" s="47">
        <f t="shared" si="2"/>
        <v>0</v>
      </c>
    </row>
    <row r="194" spans="1:22" x14ac:dyDescent="0.2">
      <c r="A194" t="str">
        <f>'Public Relations'!AA18</f>
        <v>Budget</v>
      </c>
      <c r="B194" t="str">
        <f>'Public Relations'!AB18</f>
        <v/>
      </c>
      <c r="C194">
        <f>'Public Relations'!AC18</f>
        <v>601</v>
      </c>
      <c r="D194" s="46" t="str">
        <f>'Public Relations'!AD18</f>
        <v>043</v>
      </c>
      <c r="E194" s="46"/>
      <c r="H194">
        <f>'Public Relations'!AG18</f>
        <v>110</v>
      </c>
      <c r="I194">
        <f>'Public Relations'!AH18</f>
        <v>0</v>
      </c>
      <c r="J194" s="47">
        <f>'Public Relations'!AI18</f>
        <v>0</v>
      </c>
      <c r="K194" s="47">
        <f>'Public Relations'!AJ18</f>
        <v>0</v>
      </c>
      <c r="L194" s="47">
        <f>'Public Relations'!AK18</f>
        <v>0</v>
      </c>
      <c r="M194" s="47">
        <f>'Public Relations'!AL18</f>
        <v>0</v>
      </c>
      <c r="N194" s="47">
        <f>'Public Relations'!AM18</f>
        <v>0</v>
      </c>
      <c r="O194" s="47">
        <f>'Public Relations'!AN18</f>
        <v>0</v>
      </c>
      <c r="P194" s="47">
        <f>'Public Relations'!AO18</f>
        <v>0</v>
      </c>
      <c r="Q194" s="47">
        <f>'Public Relations'!AP18</f>
        <v>0</v>
      </c>
      <c r="R194" s="47">
        <f>'Public Relations'!AQ18</f>
        <v>0</v>
      </c>
      <c r="S194" s="47">
        <f>'Public Relations'!AR18</f>
        <v>0</v>
      </c>
      <c r="T194" s="47">
        <f>'Public Relations'!AS18</f>
        <v>0</v>
      </c>
      <c r="U194" s="47">
        <f>'Public Relations'!AT18</f>
        <v>0</v>
      </c>
      <c r="V194" s="47">
        <f t="shared" si="2"/>
        <v>0</v>
      </c>
    </row>
    <row r="195" spans="1:22" x14ac:dyDescent="0.2">
      <c r="A195" t="str">
        <f>'Public Relations'!AA19</f>
        <v>Budget</v>
      </c>
      <c r="B195" t="str">
        <f>'Public Relations'!AB19</f>
        <v/>
      </c>
      <c r="C195">
        <f>'Public Relations'!AC19</f>
        <v>601</v>
      </c>
      <c r="D195" s="46" t="str">
        <f>'Public Relations'!AD19</f>
        <v>043</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2">
      <c r="A196" t="str">
        <f>'Public Relations'!AA20</f>
        <v>Budget</v>
      </c>
      <c r="B196" t="str">
        <f>'Public Relations'!AB20</f>
        <v/>
      </c>
      <c r="C196">
        <f>'Public Relations'!AC20</f>
        <v>601</v>
      </c>
      <c r="D196" s="46" t="str">
        <f>'Public Relations'!AD20</f>
        <v>043</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2">
      <c r="A197" t="str">
        <f>'Public Relations'!AA21</f>
        <v>Budget</v>
      </c>
      <c r="B197" t="str">
        <f>'Public Relations'!AB21</f>
        <v/>
      </c>
      <c r="C197">
        <f>'Public Relations'!AC21</f>
        <v>601</v>
      </c>
      <c r="D197" s="46" t="str">
        <f>'Public Relations'!AD21</f>
        <v>043</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2">
      <c r="A198" t="str">
        <f>'Public Relations'!AA22</f>
        <v>Budget</v>
      </c>
      <c r="B198" t="str">
        <f>'Public Relations'!AB22</f>
        <v/>
      </c>
      <c r="C198">
        <f>'Public Relations'!AC22</f>
        <v>601</v>
      </c>
      <c r="D198" s="46" t="str">
        <f>'Public Relations'!AD22</f>
        <v>043</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2">
      <c r="A199" t="str">
        <f>'Public Relations'!AA23</f>
        <v>Budget</v>
      </c>
      <c r="B199" t="str">
        <f>'Public Relations'!AB23</f>
        <v/>
      </c>
      <c r="C199">
        <f>'Public Relations'!AC23</f>
        <v>601</v>
      </c>
      <c r="D199" s="46" t="str">
        <f>'Public Relations'!AD23</f>
        <v>043</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2">
      <c r="A200" t="str">
        <f>'Public Relations'!AA24</f>
        <v>Budget</v>
      </c>
      <c r="B200" t="str">
        <f>'Public Relations'!AB24</f>
        <v/>
      </c>
      <c r="C200">
        <f>'Public Relations'!AC24</f>
        <v>601</v>
      </c>
      <c r="D200" s="46" t="str">
        <f>'Public Relations'!AD24</f>
        <v>043</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2">
      <c r="A201" t="str">
        <f>'Public Relations'!AA25</f>
        <v>Budget</v>
      </c>
      <c r="B201" t="str">
        <f>'Public Relations'!AB25</f>
        <v/>
      </c>
      <c r="C201">
        <f>'Public Relations'!AC25</f>
        <v>601</v>
      </c>
      <c r="D201" s="46" t="str">
        <f>'Public Relations'!AD25</f>
        <v>043</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2">
      <c r="A202" t="str">
        <f>'Public Relations'!AA26</f>
        <v>Budget</v>
      </c>
      <c r="B202" t="str">
        <f>'Public Relations'!AB26</f>
        <v/>
      </c>
      <c r="C202">
        <f>'Public Relations'!AC26</f>
        <v>601</v>
      </c>
      <c r="D202" s="46" t="str">
        <f>'Public Relations'!AD26</f>
        <v>043</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2">
      <c r="A203" t="str">
        <f>'Public Relations'!AA27</f>
        <v>Budget</v>
      </c>
      <c r="B203" t="str">
        <f>'Public Relations'!AB27</f>
        <v/>
      </c>
      <c r="C203">
        <f>'Public Relations'!AC27</f>
        <v>601</v>
      </c>
      <c r="D203" s="46" t="str">
        <f>'Public Relations'!AD27</f>
        <v>043</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2">
      <c r="A204" t="str">
        <f>'Education and Training'!AA9</f>
        <v>Budget</v>
      </c>
      <c r="B204" t="str">
        <f>'Education and Training'!AB9</f>
        <v>6025-000000</v>
      </c>
      <c r="C204">
        <f>'Education and Training'!AC9</f>
        <v>799</v>
      </c>
      <c r="D204" s="46" t="str">
        <f>'Education and Training'!AD9</f>
        <v>043</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2950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2950</v>
      </c>
    </row>
    <row r="205" spans="1:22" x14ac:dyDescent="0.2">
      <c r="A205" t="str">
        <f>'Education and Training'!AA10</f>
        <v>Budget</v>
      </c>
      <c r="B205" t="str">
        <f>'Education and Training'!AB10</f>
        <v>6025-000000</v>
      </c>
      <c r="C205">
        <f>'Education and Training'!AC10</f>
        <v>799</v>
      </c>
      <c r="D205" s="46" t="str">
        <f>'Education and Training'!AD10</f>
        <v>043</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2">
      <c r="A206" t="str">
        <f>'Education and Training'!AA11</f>
        <v>Budget</v>
      </c>
      <c r="B206" t="str">
        <f>'Education and Training'!AB11</f>
        <v>6025-000000</v>
      </c>
      <c r="C206">
        <f>'Education and Training'!AC11</f>
        <v>799</v>
      </c>
      <c r="D206" s="46" t="str">
        <f>'Education and Training'!AD11</f>
        <v>043</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2">
      <c r="A207" t="str">
        <f>'Education and Training'!AA12</f>
        <v>Budget</v>
      </c>
      <c r="B207" t="str">
        <f>'Education and Training'!AB12</f>
        <v>6025-000000</v>
      </c>
      <c r="C207">
        <f>'Education and Training'!AC12</f>
        <v>799</v>
      </c>
      <c r="D207" s="46" t="str">
        <f>'Education and Training'!AD12</f>
        <v>043</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2">
      <c r="A208" t="str">
        <f>'Education and Training'!AA13</f>
        <v>Budget</v>
      </c>
      <c r="B208" t="str">
        <f>'Education and Training'!AB13</f>
        <v>6025-000000</v>
      </c>
      <c r="C208">
        <f>'Education and Training'!AC13</f>
        <v>799</v>
      </c>
      <c r="D208" s="46" t="str">
        <f>'Education and Training'!AD13</f>
        <v>043</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2">
      <c r="A209" t="str">
        <f>'Education and Training'!AA14</f>
        <v>Budget</v>
      </c>
      <c r="B209" t="str">
        <f>'Education and Training'!AB14</f>
        <v>6025-000000</v>
      </c>
      <c r="C209">
        <f>'Education and Training'!AC14</f>
        <v>799</v>
      </c>
      <c r="D209" s="46" t="str">
        <f>'Education and Training'!AD14</f>
        <v>043</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2">
      <c r="A210" t="str">
        <f>'Education and Training'!AA15</f>
        <v>Budget</v>
      </c>
      <c r="B210" t="str">
        <f>'Education and Training'!AB15</f>
        <v>6025-000000</v>
      </c>
      <c r="C210">
        <f>'Education and Training'!AC15</f>
        <v>799</v>
      </c>
      <c r="D210" s="46" t="str">
        <f>'Education and Training'!AD15</f>
        <v>043</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2">
      <c r="A211" t="str">
        <f>'Education and Training'!AA16</f>
        <v>Budget</v>
      </c>
      <c r="B211" t="str">
        <f>'Education and Training'!AB16</f>
        <v>6025-000000</v>
      </c>
      <c r="C211">
        <f>'Education and Training'!AC16</f>
        <v>799</v>
      </c>
      <c r="D211" s="46" t="str">
        <f>'Education and Training'!AD16</f>
        <v>043</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2">
      <c r="A212" t="str">
        <f>'Education and Training'!AA17</f>
        <v>Budget</v>
      </c>
      <c r="B212" t="str">
        <f>'Education and Training'!AB17</f>
        <v>6050-000000</v>
      </c>
      <c r="C212">
        <f>'Education and Training'!AC17</f>
        <v>799</v>
      </c>
      <c r="D212" s="46" t="str">
        <f>'Education and Training'!AD17</f>
        <v>043</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2">
      <c r="A213" t="str">
        <f>'Education and Training'!AA18</f>
        <v>Budget</v>
      </c>
      <c r="B213" t="str">
        <f>'Education and Training'!AB18</f>
        <v>6055-000000</v>
      </c>
      <c r="C213">
        <f>'Education and Training'!AC18</f>
        <v>799</v>
      </c>
      <c r="D213" s="46" t="str">
        <f>'Education and Training'!AD18</f>
        <v>043</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2">
      <c r="A214" t="str">
        <f>'Education and Training'!AA19</f>
        <v>Budget</v>
      </c>
      <c r="B214" t="str">
        <f>'Education and Training'!AB19</f>
        <v>6060-000000</v>
      </c>
      <c r="C214">
        <f>'Education and Training'!AC19</f>
        <v>799</v>
      </c>
      <c r="D214" s="46" t="str">
        <f>'Education and Training'!AD19</f>
        <v>043</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2">
      <c r="A215" t="str">
        <f>'Education and Training'!AA20</f>
        <v>Budget</v>
      </c>
      <c r="B215" t="str">
        <f>'Education and Training'!AB20</f>
        <v>6030-000000</v>
      </c>
      <c r="C215">
        <f>'Education and Training'!AC20</f>
        <v>799</v>
      </c>
      <c r="D215" s="46" t="str">
        <f>'Education and Training'!AD20</f>
        <v>043</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2">
      <c r="A216" t="str">
        <f>'Education and Training'!AA21</f>
        <v>Budget</v>
      </c>
      <c r="B216" t="str">
        <f>'Education and Training'!AB21</f>
        <v>6035-000000</v>
      </c>
      <c r="C216">
        <f>'Education and Training'!AC21</f>
        <v>799</v>
      </c>
      <c r="D216" s="46" t="str">
        <f>'Education and Training'!AD21</f>
        <v>043</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2">
      <c r="A217" t="str">
        <f>'Education and Training'!AA22</f>
        <v>Budget</v>
      </c>
      <c r="B217" t="str">
        <f>'Education and Training'!AB22</f>
        <v>6010-000000</v>
      </c>
      <c r="C217">
        <f>'Education and Training'!AC22</f>
        <v>799</v>
      </c>
      <c r="D217" s="46" t="str">
        <f>'Education and Training'!AD22</f>
        <v>043</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2">
      <c r="A218" t="str">
        <f>'Education and Training'!AA23</f>
        <v>Budget</v>
      </c>
      <c r="B218" t="str">
        <f>'Education and Training'!AB23</f>
        <v>6020-000000</v>
      </c>
      <c r="C218">
        <f>'Education and Training'!AC23</f>
        <v>799</v>
      </c>
      <c r="D218" s="46" t="str">
        <f>'Education and Training'!AD23</f>
        <v>043</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2">
      <c r="A219" t="str">
        <f>'Education and Training'!AA28</f>
        <v>Budget</v>
      </c>
      <c r="B219" t="str">
        <f>'Education and Training'!AB28</f>
        <v>7006-000000</v>
      </c>
      <c r="C219">
        <f>'Education and Training'!AC28</f>
        <v>701</v>
      </c>
      <c r="D219" s="46" t="str">
        <f>'Education and Training'!AD28</f>
        <v>043</v>
      </c>
      <c r="E219" s="46"/>
      <c r="H219">
        <f>'Education and Training'!AG28</f>
        <v>110</v>
      </c>
      <c r="I219" t="str">
        <f>'Education and Training'!AH28</f>
        <v>USD</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2">
      <c r="A220" t="str">
        <f>'Education and Training'!AA29</f>
        <v>Budget</v>
      </c>
      <c r="B220" t="str">
        <f>'Education and Training'!AB29</f>
        <v>7008-000000</v>
      </c>
      <c r="C220">
        <f>'Education and Training'!AC29</f>
        <v>701</v>
      </c>
      <c r="D220" s="46" t="str">
        <f>'Education and Training'!AD29</f>
        <v>043</v>
      </c>
      <c r="E220" s="46"/>
      <c r="H220">
        <f>'Education and Training'!AG29</f>
        <v>110</v>
      </c>
      <c r="I220" t="str">
        <f>'Education and Training'!AH29</f>
        <v>USD</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2">
      <c r="A221" t="str">
        <f>'Education and Training'!AA30</f>
        <v>Budget</v>
      </c>
      <c r="B221" t="str">
        <f>'Education and Training'!AB30</f>
        <v>7010-000000</v>
      </c>
      <c r="C221">
        <f>'Education and Training'!AC30</f>
        <v>701</v>
      </c>
      <c r="D221" s="46" t="str">
        <f>'Education and Training'!AD30</f>
        <v>043</v>
      </c>
      <c r="E221" s="46"/>
      <c r="H221">
        <f>'Education and Training'!AG30</f>
        <v>110</v>
      </c>
      <c r="I221" t="str">
        <f>'Education and Training'!AH30</f>
        <v>USD</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2">
      <c r="A222" t="str">
        <f>'Education and Training'!AA31</f>
        <v>Budget</v>
      </c>
      <c r="B222" t="str">
        <f>'Education and Training'!AB31</f>
        <v>7080-000000</v>
      </c>
      <c r="C222">
        <f>'Education and Training'!AC31</f>
        <v>701</v>
      </c>
      <c r="D222" s="46" t="str">
        <f>'Education and Training'!AD31</f>
        <v>043</v>
      </c>
      <c r="E222" s="46"/>
      <c r="H222">
        <f>'Education and Training'!AG31</f>
        <v>110</v>
      </c>
      <c r="I222" t="str">
        <f>'Education and Training'!AH31</f>
        <v>USD</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0</v>
      </c>
    </row>
    <row r="223" spans="1:22" x14ac:dyDescent="0.2">
      <c r="A223" t="str">
        <f>'Education and Training'!AA32</f>
        <v>Budget</v>
      </c>
      <c r="B223" t="str">
        <f>'Education and Training'!AB32</f>
        <v>7082-000000</v>
      </c>
      <c r="C223">
        <f>'Education and Training'!AC32</f>
        <v>701</v>
      </c>
      <c r="D223" s="46" t="str">
        <f>'Education and Training'!AD32</f>
        <v>043</v>
      </c>
      <c r="E223" s="46"/>
      <c r="H223">
        <f>'Education and Training'!AG32</f>
        <v>110</v>
      </c>
      <c r="I223" t="str">
        <f>'Education and Training'!AH32</f>
        <v>USD</v>
      </c>
      <c r="J223" s="47">
        <f>'Education and Training'!AI32</f>
        <v>0</v>
      </c>
      <c r="K223" s="47">
        <f>'Education and Training'!AJ32</f>
        <v>0</v>
      </c>
      <c r="L223" s="47">
        <f>'Education and Training'!AK32</f>
        <v>0</v>
      </c>
      <c r="M223" s="47">
        <f>'Education and Training'!AL32</f>
        <v>0</v>
      </c>
      <c r="N223" s="47">
        <f>'Education and Training'!AM32</f>
        <v>0</v>
      </c>
      <c r="O223" s="47">
        <f>'Education and Training'!AN32</f>
        <v>0</v>
      </c>
      <c r="P223" s="47">
        <f>'Education and Training'!AO32</f>
        <v>0</v>
      </c>
      <c r="Q223" s="47">
        <f>'Education and Training'!AP32</f>
        <v>0</v>
      </c>
      <c r="R223" s="47">
        <f>'Education and Training'!AQ32</f>
        <v>0</v>
      </c>
      <c r="S223" s="47">
        <f>'Education and Training'!AR32</f>
        <v>0</v>
      </c>
      <c r="T223" s="47">
        <f>'Education and Training'!AS32</f>
        <v>0</v>
      </c>
      <c r="U223" s="47">
        <f>'Education and Training'!AT32</f>
        <v>0</v>
      </c>
      <c r="V223" s="47">
        <f t="shared" si="2"/>
        <v>0</v>
      </c>
    </row>
    <row r="224" spans="1:22" x14ac:dyDescent="0.2">
      <c r="A224" t="str">
        <f>'Education and Training'!AA33</f>
        <v>Budget</v>
      </c>
      <c r="B224" t="str">
        <f>'Education and Training'!AB33</f>
        <v/>
      </c>
      <c r="C224">
        <f>'Education and Training'!AC33</f>
        <v>701</v>
      </c>
      <c r="D224" s="46" t="str">
        <f>'Education and Training'!AD33</f>
        <v>043</v>
      </c>
      <c r="E224" s="46"/>
      <c r="H224">
        <f>'Education and Training'!AG33</f>
        <v>110</v>
      </c>
      <c r="I224" t="str">
        <f>'Education and Training'!AH33</f>
        <v>USD</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2">
      <c r="A225" t="str">
        <f>'Education and Training'!AA34</f>
        <v>Budget</v>
      </c>
      <c r="B225" t="str">
        <f>'Education and Training'!AB34</f>
        <v/>
      </c>
      <c r="C225">
        <f>'Education and Training'!AC34</f>
        <v>701</v>
      </c>
      <c r="D225" s="46" t="str">
        <f>'Education and Training'!AD34</f>
        <v>043</v>
      </c>
      <c r="E225" s="46"/>
      <c r="H225">
        <f>'Education and Training'!AG34</f>
        <v>110</v>
      </c>
      <c r="I225" t="str">
        <f>'Education and Training'!AH34</f>
        <v>USD</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2">
      <c r="A226" t="str">
        <f>'Education and Training'!AA35</f>
        <v>Budget</v>
      </c>
      <c r="B226" t="str">
        <f>'Education and Training'!AB35</f>
        <v/>
      </c>
      <c r="C226">
        <f>'Education and Training'!AC35</f>
        <v>701</v>
      </c>
      <c r="D226" s="46" t="str">
        <f>'Education and Training'!AD35</f>
        <v>043</v>
      </c>
      <c r="E226" s="46"/>
      <c r="H226">
        <f>'Education and Training'!AG35</f>
        <v>110</v>
      </c>
      <c r="I226" t="str">
        <f>'Education and Training'!AH35</f>
        <v>USD</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2">
      <c r="A227" t="str">
        <f>'Education and Training'!AA36</f>
        <v>Budget</v>
      </c>
      <c r="B227" t="str">
        <f>'Education and Training'!AB36</f>
        <v/>
      </c>
      <c r="C227">
        <f>'Education and Training'!AC36</f>
        <v>701</v>
      </c>
      <c r="D227" s="46" t="str">
        <f>'Education and Training'!AD36</f>
        <v>043</v>
      </c>
      <c r="E227" s="46"/>
      <c r="H227">
        <f>'Education and Training'!AG36</f>
        <v>110</v>
      </c>
      <c r="I227" t="str">
        <f>'Education and Training'!AH36</f>
        <v>USD</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2">
      <c r="A228" t="str">
        <f>'Education and Training'!AA41</f>
        <v>Budget</v>
      </c>
      <c r="B228" t="str">
        <f>'Education and Training'!AB41</f>
        <v>7006-000000</v>
      </c>
      <c r="C228">
        <f>'Education and Training'!AC41</f>
        <v>702</v>
      </c>
      <c r="D228" s="46" t="str">
        <f>'Education and Training'!AD41</f>
        <v>043</v>
      </c>
      <c r="E228" s="46"/>
      <c r="H228">
        <f>'Education and Training'!AG41</f>
        <v>110</v>
      </c>
      <c r="I228" t="str">
        <f>'Education and Training'!AH41</f>
        <v>USD</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0</v>
      </c>
      <c r="R228" s="47">
        <f>'Education and Training'!AQ41</f>
        <v>0</v>
      </c>
      <c r="S228" s="47">
        <f>'Education and Training'!AR41</f>
        <v>0</v>
      </c>
      <c r="T228" s="47">
        <f>'Education and Training'!AS41</f>
        <v>0</v>
      </c>
      <c r="U228" s="47">
        <f>'Education and Training'!AT41</f>
        <v>0</v>
      </c>
      <c r="V228" s="47">
        <f t="shared" si="2"/>
        <v>0</v>
      </c>
    </row>
    <row r="229" spans="1:22" x14ac:dyDescent="0.2">
      <c r="A229" t="str">
        <f>'Education and Training'!AA42</f>
        <v>Budget</v>
      </c>
      <c r="B229" t="str">
        <f>'Education and Training'!AB42</f>
        <v>7010-000000</v>
      </c>
      <c r="C229">
        <f>'Education and Training'!AC42</f>
        <v>702</v>
      </c>
      <c r="D229" s="46" t="str">
        <f>'Education and Training'!AD42</f>
        <v>043</v>
      </c>
      <c r="E229" s="46"/>
      <c r="H229">
        <f>'Education and Training'!AG42</f>
        <v>110</v>
      </c>
      <c r="I229" t="str">
        <f>'Education and Training'!AH42</f>
        <v>USD</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2">
      <c r="A230" t="str">
        <f>'Education and Training'!AA43</f>
        <v>Budget</v>
      </c>
      <c r="B230" t="str">
        <f>'Education and Training'!AB43</f>
        <v>7014-000000</v>
      </c>
      <c r="C230">
        <f>'Education and Training'!AC43</f>
        <v>702</v>
      </c>
      <c r="D230" s="46" t="str">
        <f>'Education and Training'!AD43</f>
        <v>043</v>
      </c>
      <c r="E230" s="46"/>
      <c r="H230">
        <f>'Education and Training'!AG43</f>
        <v>110</v>
      </c>
      <c r="I230" t="str">
        <f>'Education and Training'!AH43</f>
        <v>USD</v>
      </c>
      <c r="J230" s="47">
        <f>'Education and Training'!AI43</f>
        <v>0</v>
      </c>
      <c r="K230" s="47">
        <f>'Education and Training'!AJ43</f>
        <v>0</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0</v>
      </c>
      <c r="R230" s="47">
        <f>'Education and Training'!AQ43</f>
        <v>0</v>
      </c>
      <c r="S230" s="47">
        <f>'Education and Training'!AR43</f>
        <v>0</v>
      </c>
      <c r="T230" s="47">
        <f>'Education and Training'!AS43</f>
        <v>0</v>
      </c>
      <c r="U230" s="47">
        <f>'Education and Training'!AT43</f>
        <v>0</v>
      </c>
      <c r="V230" s="47">
        <f t="shared" si="2"/>
        <v>0</v>
      </c>
    </row>
    <row r="231" spans="1:22" x14ac:dyDescent="0.2">
      <c r="A231" t="str">
        <f>'Education and Training'!AA44</f>
        <v>Budget</v>
      </c>
      <c r="B231" t="str">
        <f>'Education and Training'!AB44</f>
        <v>7042-000000</v>
      </c>
      <c r="C231">
        <f>'Education and Training'!AC44</f>
        <v>702</v>
      </c>
      <c r="D231" s="46" t="str">
        <f>'Education and Training'!AD44</f>
        <v>043</v>
      </c>
      <c r="E231" s="46"/>
      <c r="H231">
        <f>'Education and Training'!AG44</f>
        <v>110</v>
      </c>
      <c r="I231" t="str">
        <f>'Education and Training'!AH44</f>
        <v>USD</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2">
      <c r="A232" t="str">
        <f>'Education and Training'!AA45</f>
        <v>Budget</v>
      </c>
      <c r="B232" t="str">
        <f>'Education and Training'!AB45</f>
        <v/>
      </c>
      <c r="C232">
        <f>'Education and Training'!AC45</f>
        <v>702</v>
      </c>
      <c r="D232" s="46" t="str">
        <f>'Education and Training'!AD45</f>
        <v>043</v>
      </c>
      <c r="E232" s="46"/>
      <c r="H232">
        <f>'Education and Training'!AG45</f>
        <v>110</v>
      </c>
      <c r="I232" t="str">
        <f>'Education and Training'!AH45</f>
        <v>USD</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0</v>
      </c>
    </row>
    <row r="233" spans="1:22" x14ac:dyDescent="0.2">
      <c r="A233" t="str">
        <f>'Education and Training'!AA46</f>
        <v>Budget</v>
      </c>
      <c r="B233" t="str">
        <f>'Education and Training'!AB46</f>
        <v/>
      </c>
      <c r="C233">
        <f>'Education and Training'!AC46</f>
        <v>702</v>
      </c>
      <c r="D233" s="46" t="str">
        <f>'Education and Training'!AD46</f>
        <v>043</v>
      </c>
      <c r="E233" s="46"/>
      <c r="H233">
        <f>'Education and Training'!AG46</f>
        <v>110</v>
      </c>
      <c r="I233" t="str">
        <f>'Education and Training'!AH46</f>
        <v>USD</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2">
      <c r="A234" t="str">
        <f>'Education and Training'!AA47</f>
        <v>Budget</v>
      </c>
      <c r="B234" t="str">
        <f>'Education and Training'!AB47</f>
        <v/>
      </c>
      <c r="C234">
        <f>'Education and Training'!AC47</f>
        <v>702</v>
      </c>
      <c r="D234" s="46" t="str">
        <f>'Education and Training'!AD47</f>
        <v>043</v>
      </c>
      <c r="E234" s="46"/>
      <c r="H234">
        <f>'Education and Training'!AG47</f>
        <v>110</v>
      </c>
      <c r="I234" t="str">
        <f>'Education and Training'!AH47</f>
        <v>USD</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2">
      <c r="A235" t="str">
        <f>'Education and Training'!AA48</f>
        <v>Budget</v>
      </c>
      <c r="B235" t="str">
        <f>'Education and Training'!AB48</f>
        <v/>
      </c>
      <c r="C235">
        <f>'Education and Training'!AC48</f>
        <v>702</v>
      </c>
      <c r="D235" s="46" t="str">
        <f>'Education and Training'!AD48</f>
        <v>043</v>
      </c>
      <c r="E235" s="46"/>
      <c r="H235">
        <f>'Education and Training'!AG48</f>
        <v>110</v>
      </c>
      <c r="I235" t="str">
        <f>'Education and Training'!AH48</f>
        <v>USD</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2">
      <c r="A236" t="str">
        <f>'Education and Training'!AA52</f>
        <v>Budget</v>
      </c>
      <c r="B236" t="str">
        <f>'Education and Training'!AB52</f>
        <v>7004-000000</v>
      </c>
      <c r="C236">
        <f>'Education and Training'!AC52</f>
        <v>703</v>
      </c>
      <c r="D236" s="46" t="str">
        <f>'Education and Training'!AD52</f>
        <v>043</v>
      </c>
      <c r="E236" s="46"/>
      <c r="H236">
        <f>'Education and Training'!AG52</f>
        <v>110</v>
      </c>
      <c r="I236" t="str">
        <f>'Education and Training'!AH52</f>
        <v>USD</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0</v>
      </c>
      <c r="S236" s="47">
        <f>'Education and Training'!AR52</f>
        <v>0</v>
      </c>
      <c r="T236" s="47">
        <f>'Education and Training'!AS52</f>
        <v>0</v>
      </c>
      <c r="U236" s="47">
        <f>'Education and Training'!AT52</f>
        <v>0</v>
      </c>
      <c r="V236" s="47">
        <f t="shared" si="2"/>
        <v>0</v>
      </c>
    </row>
    <row r="237" spans="1:22" x14ac:dyDescent="0.2">
      <c r="A237" t="str">
        <f>'Education and Training'!AA53</f>
        <v>Budget</v>
      </c>
      <c r="B237" t="str">
        <f>'Education and Training'!AB53</f>
        <v>7006-000000</v>
      </c>
      <c r="C237">
        <f>'Education and Training'!AC53</f>
        <v>703</v>
      </c>
      <c r="D237" s="46" t="str">
        <f>'Education and Training'!AD53</f>
        <v>043</v>
      </c>
      <c r="E237" s="46"/>
      <c r="H237">
        <f>'Education and Training'!AG53</f>
        <v>110</v>
      </c>
      <c r="I237" t="str">
        <f>'Education and Training'!AH53</f>
        <v>USD</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0</v>
      </c>
    </row>
    <row r="238" spans="1:22" x14ac:dyDescent="0.2">
      <c r="A238" t="str">
        <f>'Education and Training'!AA54</f>
        <v>Budget</v>
      </c>
      <c r="B238" t="str">
        <f>'Education and Training'!AB54</f>
        <v>7012-000000</v>
      </c>
      <c r="C238">
        <f>'Education and Training'!AC54</f>
        <v>703</v>
      </c>
      <c r="D238" s="46" t="str">
        <f>'Education and Training'!AD54</f>
        <v>043</v>
      </c>
      <c r="E238" s="46"/>
      <c r="H238">
        <f>'Education and Training'!AG54</f>
        <v>110</v>
      </c>
      <c r="I238" t="str">
        <f>'Education and Training'!AH54</f>
        <v>USD</v>
      </c>
      <c r="J238" s="47">
        <f>'Education and Training'!AI54</f>
        <v>0</v>
      </c>
      <c r="K238" s="47">
        <f>'Education and Training'!AJ54</f>
        <v>0</v>
      </c>
      <c r="L238" s="47">
        <f>'Education and Training'!AK54</f>
        <v>0</v>
      </c>
      <c r="M238" s="47">
        <f>'Education and Training'!AL54</f>
        <v>0</v>
      </c>
      <c r="N238" s="47">
        <f>'Education and Training'!AM54</f>
        <v>0</v>
      </c>
      <c r="O238" s="47">
        <f>'Education and Training'!AN54</f>
        <v>0</v>
      </c>
      <c r="P238" s="47">
        <f>'Education and Training'!AO54</f>
        <v>0</v>
      </c>
      <c r="Q238" s="47">
        <f>'Education and Training'!AP54</f>
        <v>0</v>
      </c>
      <c r="R238" s="47">
        <f>'Education and Training'!AQ54</f>
        <v>0</v>
      </c>
      <c r="S238" s="47">
        <f>'Education and Training'!AR54</f>
        <v>0</v>
      </c>
      <c r="T238" s="47">
        <f>'Education and Training'!AS54</f>
        <v>0</v>
      </c>
      <c r="U238" s="47">
        <f>'Education and Training'!AT54</f>
        <v>0</v>
      </c>
      <c r="V238" s="47">
        <f t="shared" si="2"/>
        <v>0</v>
      </c>
    </row>
    <row r="239" spans="1:22" x14ac:dyDescent="0.2">
      <c r="A239" t="str">
        <f>'Education and Training'!AA55</f>
        <v>Budget</v>
      </c>
      <c r="B239" t="str">
        <f>'Education and Training'!AB55</f>
        <v>7014-000000</v>
      </c>
      <c r="C239">
        <f>'Education and Training'!AC55</f>
        <v>703</v>
      </c>
      <c r="D239" s="46" t="str">
        <f>'Education and Training'!AD55</f>
        <v>043</v>
      </c>
      <c r="E239" s="46"/>
      <c r="H239">
        <f>'Education and Training'!AG55</f>
        <v>110</v>
      </c>
      <c r="I239" t="str">
        <f>'Education and Training'!AH55</f>
        <v>USD</v>
      </c>
      <c r="J239" s="47">
        <f>'Education and Training'!AI55</f>
        <v>0</v>
      </c>
      <c r="K239" s="47">
        <f>'Education and Training'!AJ55</f>
        <v>0</v>
      </c>
      <c r="L239" s="47">
        <f>'Education and Training'!AK55</f>
        <v>0</v>
      </c>
      <c r="M239" s="47">
        <f>'Education and Training'!AL55</f>
        <v>0</v>
      </c>
      <c r="N239" s="47">
        <f>'Education and Training'!AM55</f>
        <v>0</v>
      </c>
      <c r="O239" s="47">
        <f>'Education and Training'!AN55</f>
        <v>0</v>
      </c>
      <c r="P239" s="47">
        <f>'Education and Training'!AO55</f>
        <v>0</v>
      </c>
      <c r="Q239" s="47">
        <f>'Education and Training'!AP55</f>
        <v>0</v>
      </c>
      <c r="R239" s="47">
        <f>'Education and Training'!AQ55</f>
        <v>0</v>
      </c>
      <c r="S239" s="47">
        <f>'Education and Training'!AR55</f>
        <v>0</v>
      </c>
      <c r="T239" s="47">
        <f>'Education and Training'!AS55</f>
        <v>0</v>
      </c>
      <c r="U239" s="47">
        <f>'Education and Training'!AT55</f>
        <v>0</v>
      </c>
      <c r="V239" s="47">
        <f t="shared" si="2"/>
        <v>0</v>
      </c>
    </row>
    <row r="240" spans="1:22" x14ac:dyDescent="0.2">
      <c r="A240" t="str">
        <f>'Education and Training'!AA56</f>
        <v>Budget</v>
      </c>
      <c r="B240" t="str">
        <f>'Education and Training'!AB56</f>
        <v/>
      </c>
      <c r="C240">
        <f>'Education and Training'!AC56</f>
        <v>703</v>
      </c>
      <c r="D240" s="46" t="str">
        <f>'Education and Training'!AD56</f>
        <v>043</v>
      </c>
      <c r="E240" s="46"/>
      <c r="H240">
        <f>'Education and Training'!AG56</f>
        <v>110</v>
      </c>
      <c r="I240" t="str">
        <f>'Education and Training'!AH56</f>
        <v>USD</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2">
      <c r="A241" t="str">
        <f>'Education and Training'!AA57</f>
        <v>Budget</v>
      </c>
      <c r="B241" t="str">
        <f>'Education and Training'!AB57</f>
        <v/>
      </c>
      <c r="C241">
        <f>'Education and Training'!AC57</f>
        <v>703</v>
      </c>
      <c r="D241" s="46" t="str">
        <f>'Education and Training'!AD57</f>
        <v>043</v>
      </c>
      <c r="E241" s="46"/>
      <c r="H241">
        <f>'Education and Training'!AG57</f>
        <v>110</v>
      </c>
      <c r="I241" t="str">
        <f>'Education and Training'!AH57</f>
        <v>USD</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2">
      <c r="A242" t="str">
        <f>'Education and Training'!AA58</f>
        <v>Budget</v>
      </c>
      <c r="B242" t="str">
        <f>'Education and Training'!AB58</f>
        <v/>
      </c>
      <c r="C242">
        <f>'Education and Training'!AC58</f>
        <v>703</v>
      </c>
      <c r="D242" s="46" t="str">
        <f>'Education and Training'!AD58</f>
        <v>043</v>
      </c>
      <c r="E242" s="46"/>
      <c r="H242">
        <f>'Education and Training'!AG58</f>
        <v>110</v>
      </c>
      <c r="I242" t="str">
        <f>'Education and Training'!AH58</f>
        <v>USD</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2">
      <c r="A243" t="str">
        <f>'Education and Training'!AA59</f>
        <v>Budget</v>
      </c>
      <c r="B243" t="str">
        <f>'Education and Training'!AB59</f>
        <v/>
      </c>
      <c r="C243">
        <f>'Education and Training'!AC59</f>
        <v>703</v>
      </c>
      <c r="D243" s="46" t="str">
        <f>'Education and Training'!AD59</f>
        <v>043</v>
      </c>
      <c r="E243" s="46"/>
      <c r="H243">
        <f>'Education and Training'!AG59</f>
        <v>110</v>
      </c>
      <c r="I243" t="str">
        <f>'Education and Training'!AH59</f>
        <v>USD</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2">
      <c r="A244" t="str">
        <f>'Education and Training'!AA63</f>
        <v>Budget</v>
      </c>
      <c r="B244" t="str">
        <f>'Education and Training'!AB63</f>
        <v>7006-000000</v>
      </c>
      <c r="C244">
        <f>'Education and Training'!AC63</f>
        <v>704</v>
      </c>
      <c r="D244" s="46" t="str">
        <f>'Education and Training'!AD63</f>
        <v>043</v>
      </c>
      <c r="E244" s="46"/>
      <c r="H244">
        <f>'Education and Training'!AG63</f>
        <v>110</v>
      </c>
      <c r="I244" t="str">
        <f>'Education and Training'!AH63</f>
        <v>USD</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2">
      <c r="A245" t="str">
        <f>'Education and Training'!AA64</f>
        <v>Budget</v>
      </c>
      <c r="B245" t="str">
        <f>'Education and Training'!AB64</f>
        <v>7010-000000</v>
      </c>
      <c r="C245">
        <f>'Education and Training'!AC64</f>
        <v>704</v>
      </c>
      <c r="D245" s="46" t="str">
        <f>'Education and Training'!AD64</f>
        <v>043</v>
      </c>
      <c r="E245" s="46"/>
      <c r="H245">
        <f>'Education and Training'!AG64</f>
        <v>110</v>
      </c>
      <c r="I245" t="str">
        <f>'Education and Training'!AH64</f>
        <v>USD</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2">
      <c r="A246" t="str">
        <f>'Education and Training'!AA65</f>
        <v>Budget</v>
      </c>
      <c r="B246" t="str">
        <f>'Education and Training'!AB65</f>
        <v/>
      </c>
      <c r="C246">
        <f>'Education and Training'!AC65</f>
        <v>704</v>
      </c>
      <c r="D246" s="46" t="str">
        <f>'Education and Training'!AD65</f>
        <v>043</v>
      </c>
      <c r="E246" s="46"/>
      <c r="H246">
        <f>'Education and Training'!AG65</f>
        <v>110</v>
      </c>
      <c r="I246" t="str">
        <f>'Education and Training'!AH65</f>
        <v>USD</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2">
      <c r="A247" t="str">
        <f>'Education and Training'!AA66</f>
        <v>Budget</v>
      </c>
      <c r="B247" t="str">
        <f>'Education and Training'!AB66</f>
        <v/>
      </c>
      <c r="C247">
        <f>'Education and Training'!AC66</f>
        <v>704</v>
      </c>
      <c r="D247" s="46" t="str">
        <f>'Education and Training'!AD66</f>
        <v>043</v>
      </c>
      <c r="E247" s="46"/>
      <c r="H247">
        <f>'Education and Training'!AG66</f>
        <v>110</v>
      </c>
      <c r="I247" t="str">
        <f>'Education and Training'!AH66</f>
        <v>USD</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2">
      <c r="A248" t="str">
        <f>'Education and Training'!AA67</f>
        <v>Budget</v>
      </c>
      <c r="B248" t="str">
        <f>'Education and Training'!AB67</f>
        <v/>
      </c>
      <c r="C248">
        <f>'Education and Training'!AC67</f>
        <v>704</v>
      </c>
      <c r="D248" s="46" t="str">
        <f>'Education and Training'!AD67</f>
        <v>043</v>
      </c>
      <c r="E248" s="46"/>
      <c r="H248">
        <f>'Education and Training'!AG67</f>
        <v>110</v>
      </c>
      <c r="I248" t="str">
        <f>'Education and Training'!AH67</f>
        <v>USD</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2">
      <c r="A249" t="str">
        <f>'Education and Training'!AA68</f>
        <v>Budget</v>
      </c>
      <c r="B249" t="str">
        <f>'Education and Training'!AB68</f>
        <v/>
      </c>
      <c r="C249">
        <f>'Education and Training'!AC68</f>
        <v>704</v>
      </c>
      <c r="D249" s="46" t="str">
        <f>'Education and Training'!AD68</f>
        <v>043</v>
      </c>
      <c r="E249" s="46"/>
      <c r="H249">
        <f>'Education and Training'!AG68</f>
        <v>110</v>
      </c>
      <c r="I249" t="str">
        <f>'Education and Training'!AH68</f>
        <v>USD</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2">
      <c r="A250" t="str">
        <f>'Education and Training'!AA72</f>
        <v>Budget</v>
      </c>
      <c r="B250" t="str">
        <f>'Education and Training'!AB72</f>
        <v>7004-000000</v>
      </c>
      <c r="C250">
        <f>'Education and Training'!AC72</f>
        <v>706</v>
      </c>
      <c r="D250" s="46" t="str">
        <f>'Education and Training'!AD72</f>
        <v>043</v>
      </c>
      <c r="E250" s="46"/>
      <c r="H250">
        <f>'Education and Training'!AG72</f>
        <v>110</v>
      </c>
      <c r="I250" t="str">
        <f>'Education and Training'!AH72</f>
        <v>USD</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2">
      <c r="A251" t="str">
        <f>'Education and Training'!AA73</f>
        <v>Budget</v>
      </c>
      <c r="B251" t="str">
        <f>'Education and Training'!AB73</f>
        <v>7006-000000</v>
      </c>
      <c r="C251">
        <f>'Education and Training'!AC73</f>
        <v>706</v>
      </c>
      <c r="D251" s="46" t="str">
        <f>'Education and Training'!AD73</f>
        <v>043</v>
      </c>
      <c r="E251" s="46"/>
      <c r="H251">
        <f>'Education and Training'!AG73</f>
        <v>110</v>
      </c>
      <c r="I251" t="str">
        <f>'Education and Training'!AH73</f>
        <v>USD</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2">
      <c r="A252" t="str">
        <f>'Education and Training'!AA74</f>
        <v>Budget</v>
      </c>
      <c r="B252" t="str">
        <f>'Education and Training'!AB74</f>
        <v>7010-000000</v>
      </c>
      <c r="C252">
        <f>'Education and Training'!AC74</f>
        <v>706</v>
      </c>
      <c r="D252" s="46" t="str">
        <f>'Education and Training'!AD74</f>
        <v>043</v>
      </c>
      <c r="E252" s="46"/>
      <c r="H252">
        <f>'Education and Training'!AG74</f>
        <v>110</v>
      </c>
      <c r="I252" t="str">
        <f>'Education and Training'!AH74</f>
        <v>USD</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0</v>
      </c>
      <c r="R252" s="47">
        <f>'Education and Training'!AQ74</f>
        <v>0</v>
      </c>
      <c r="S252" s="47">
        <f>'Education and Training'!AR74</f>
        <v>0</v>
      </c>
      <c r="T252" s="47">
        <f>'Education and Training'!AS74</f>
        <v>0</v>
      </c>
      <c r="U252" s="47">
        <f>'Education and Training'!AT74</f>
        <v>0</v>
      </c>
      <c r="V252" s="47">
        <f t="shared" si="3"/>
        <v>0</v>
      </c>
    </row>
    <row r="253" spans="1:22" x14ac:dyDescent="0.2">
      <c r="A253" t="str">
        <f>'Education and Training'!AA75</f>
        <v>Budget</v>
      </c>
      <c r="B253" t="str">
        <f>'Education and Training'!AB75</f>
        <v>7082-000000</v>
      </c>
      <c r="C253">
        <f>'Education and Training'!AC75</f>
        <v>706</v>
      </c>
      <c r="D253" s="46" t="str">
        <f>'Education and Training'!AD75</f>
        <v>043</v>
      </c>
      <c r="E253" s="46"/>
      <c r="H253">
        <f>'Education and Training'!AG75</f>
        <v>110</v>
      </c>
      <c r="I253" t="str">
        <f>'Education and Training'!AH75</f>
        <v>USD</v>
      </c>
      <c r="J253" s="47">
        <f>'Education and Training'!AI75</f>
        <v>0</v>
      </c>
      <c r="K253" s="47">
        <f>'Education and Training'!AJ75</f>
        <v>100</v>
      </c>
      <c r="L253" s="47">
        <f>'Education and Training'!AK75</f>
        <v>100</v>
      </c>
      <c r="M253" s="47">
        <f>'Education and Training'!AL75</f>
        <v>100</v>
      </c>
      <c r="N253" s="47">
        <f>'Education and Training'!AM75</f>
        <v>0</v>
      </c>
      <c r="O253" s="47">
        <f>'Education and Training'!AN75</f>
        <v>0</v>
      </c>
      <c r="P253" s="47">
        <f>'Education and Training'!AO75</f>
        <v>458</v>
      </c>
      <c r="Q253" s="47">
        <f>'Education and Training'!AP75</f>
        <v>458</v>
      </c>
      <c r="R253" s="47">
        <f>'Education and Training'!AQ75</f>
        <v>458</v>
      </c>
      <c r="S253" s="47">
        <f>'Education and Training'!AR75</f>
        <v>458</v>
      </c>
      <c r="T253" s="47">
        <f>'Education and Training'!AS75</f>
        <v>648</v>
      </c>
      <c r="U253" s="47">
        <f>'Education and Training'!AT75</f>
        <v>648</v>
      </c>
      <c r="V253" s="47">
        <f t="shared" si="3"/>
        <v>3428</v>
      </c>
    </row>
    <row r="254" spans="1:22" x14ac:dyDescent="0.2">
      <c r="A254" t="str">
        <f>'Education and Training'!AA76</f>
        <v>Budget</v>
      </c>
      <c r="B254" t="str">
        <f>'Education and Training'!AB76</f>
        <v/>
      </c>
      <c r="C254">
        <f>'Education and Training'!AC76</f>
        <v>706</v>
      </c>
      <c r="D254" s="46" t="str">
        <f>'Education and Training'!AD76</f>
        <v>043</v>
      </c>
      <c r="E254" s="46"/>
      <c r="H254">
        <f>'Education and Training'!AG76</f>
        <v>110</v>
      </c>
      <c r="I254" t="str">
        <f>'Education and Training'!AH76</f>
        <v>USD</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2">
      <c r="A255" t="str">
        <f>'Education and Training'!AA77</f>
        <v>Budget</v>
      </c>
      <c r="B255" t="str">
        <f>'Education and Training'!AB77</f>
        <v/>
      </c>
      <c r="C255">
        <f>'Education and Training'!AC77</f>
        <v>706</v>
      </c>
      <c r="D255" s="46" t="str">
        <f>'Education and Training'!AD77</f>
        <v>043</v>
      </c>
      <c r="E255" s="46"/>
      <c r="H255">
        <f>'Education and Training'!AG77</f>
        <v>110</v>
      </c>
      <c r="I255" t="str">
        <f>'Education and Training'!AH77</f>
        <v>USD</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2">
      <c r="A256" t="str">
        <f>'Education and Training'!AA78</f>
        <v>Budget</v>
      </c>
      <c r="B256" t="str">
        <f>'Education and Training'!AB78</f>
        <v/>
      </c>
      <c r="C256">
        <f>'Education and Training'!AC78</f>
        <v>706</v>
      </c>
      <c r="D256" s="46" t="str">
        <f>'Education and Training'!AD78</f>
        <v>043</v>
      </c>
      <c r="E256" s="46"/>
      <c r="H256">
        <f>'Education and Training'!AG78</f>
        <v>110</v>
      </c>
      <c r="I256" t="str">
        <f>'Education and Training'!AH78</f>
        <v>USD</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2">
      <c r="A257" t="str">
        <f>'Education and Training'!AA79</f>
        <v>Budget</v>
      </c>
      <c r="B257" t="str">
        <f>'Education and Training'!AB79</f>
        <v/>
      </c>
      <c r="C257">
        <f>'Education and Training'!AC79</f>
        <v>706</v>
      </c>
      <c r="D257" s="46" t="str">
        <f>'Education and Training'!AD79</f>
        <v>043</v>
      </c>
      <c r="E257" s="46"/>
      <c r="H257">
        <f>'Education and Training'!AG79</f>
        <v>110</v>
      </c>
      <c r="I257" t="str">
        <f>'Education and Training'!AH79</f>
        <v>USD</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2">
      <c r="A258" t="str">
        <f>'Education and Training'!AA83</f>
        <v>Budget</v>
      </c>
      <c r="B258" t="str">
        <f>'Education and Training'!AB83</f>
        <v>7004-000000</v>
      </c>
      <c r="C258">
        <f>'Education and Training'!AC83</f>
        <v>705</v>
      </c>
      <c r="D258" s="46" t="str">
        <f>'Education and Training'!AD83</f>
        <v>043</v>
      </c>
      <c r="E258" s="46"/>
      <c r="H258">
        <f>'Education and Training'!AG83</f>
        <v>110</v>
      </c>
      <c r="I258" t="str">
        <f>'Education and Training'!AH83</f>
        <v>USD</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0</v>
      </c>
      <c r="V258" s="47">
        <f t="shared" si="3"/>
        <v>0</v>
      </c>
    </row>
    <row r="259" spans="1:22" x14ac:dyDescent="0.2">
      <c r="A259" t="str">
        <f>'Education and Training'!AA84</f>
        <v>Budget</v>
      </c>
      <c r="B259" t="str">
        <f>'Education and Training'!AB84</f>
        <v>7006-000000</v>
      </c>
      <c r="C259">
        <f>'Education and Training'!AC84</f>
        <v>705</v>
      </c>
      <c r="D259" s="46" t="str">
        <f>'Education and Training'!AD84</f>
        <v>043</v>
      </c>
      <c r="E259" s="46"/>
      <c r="H259">
        <f>'Education and Training'!AG84</f>
        <v>110</v>
      </c>
      <c r="I259" t="str">
        <f>'Education and Training'!AH84</f>
        <v>USD</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458</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458</v>
      </c>
    </row>
    <row r="260" spans="1:22" x14ac:dyDescent="0.2">
      <c r="A260" t="str">
        <f>'Education and Training'!AA85</f>
        <v>Budget</v>
      </c>
      <c r="B260" t="str">
        <f>'Education and Training'!AB85</f>
        <v>7010-000000</v>
      </c>
      <c r="C260">
        <f>'Education and Training'!AC85</f>
        <v>705</v>
      </c>
      <c r="D260" s="46" t="str">
        <f>'Education and Training'!AD85</f>
        <v>043</v>
      </c>
      <c r="E260" s="46"/>
      <c r="H260">
        <f>'Education and Training'!AG85</f>
        <v>110</v>
      </c>
      <c r="I260" t="str">
        <f>'Education and Training'!AH85</f>
        <v>USD</v>
      </c>
      <c r="J260" s="47">
        <f>'Education and Training'!AI85</f>
        <v>0</v>
      </c>
      <c r="K260" s="47">
        <f>'Education and Training'!AJ85</f>
        <v>0</v>
      </c>
      <c r="L260" s="47">
        <f>'Education and Training'!AK85</f>
        <v>0</v>
      </c>
      <c r="M260" s="47">
        <f>'Education and Training'!AL85</f>
        <v>0</v>
      </c>
      <c r="N260" s="47">
        <f>'Education and Training'!AM85</f>
        <v>100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100</v>
      </c>
    </row>
    <row r="261" spans="1:22" x14ac:dyDescent="0.2">
      <c r="A261" t="str">
        <f>'Education and Training'!AA86</f>
        <v>Budget</v>
      </c>
      <c r="B261" t="str">
        <f>'Education and Training'!AB86</f>
        <v>7082-000000</v>
      </c>
      <c r="C261">
        <f>'Education and Training'!AC86</f>
        <v>705</v>
      </c>
      <c r="D261" s="46" t="str">
        <f>'Education and Training'!AD86</f>
        <v>043</v>
      </c>
      <c r="E261" s="46"/>
      <c r="H261">
        <f>'Education and Training'!AG86</f>
        <v>110</v>
      </c>
      <c r="I261" t="str">
        <f>'Education and Training'!AH86</f>
        <v>USD</v>
      </c>
      <c r="J261" s="47">
        <f>'Education and Training'!AI86</f>
        <v>0</v>
      </c>
      <c r="K261" s="47">
        <f>'Education and Training'!AJ86</f>
        <v>0</v>
      </c>
      <c r="L261" s="47">
        <f>'Education and Training'!AK86</f>
        <v>0</v>
      </c>
      <c r="M261" s="47">
        <f>'Education and Training'!AL86</f>
        <v>0</v>
      </c>
      <c r="N261" s="47">
        <f>'Education and Training'!AM86</f>
        <v>0</v>
      </c>
      <c r="O261" s="47">
        <f>'Education and Training'!AN86</f>
        <v>0</v>
      </c>
      <c r="P261" s="47">
        <f>'Education and Training'!AO86</f>
        <v>0</v>
      </c>
      <c r="Q261" s="47">
        <f>'Education and Training'!AP86</f>
        <v>0</v>
      </c>
      <c r="R261" s="47">
        <f>'Education and Training'!AQ86</f>
        <v>0</v>
      </c>
      <c r="S261" s="47">
        <f>'Education and Training'!AR86</f>
        <v>0</v>
      </c>
      <c r="T261" s="47">
        <f>'Education and Training'!AS86</f>
        <v>0</v>
      </c>
      <c r="U261" s="47">
        <f>'Education and Training'!AT86</f>
        <v>0</v>
      </c>
      <c r="V261" s="47">
        <f t="shared" si="3"/>
        <v>0</v>
      </c>
    </row>
    <row r="262" spans="1:22" x14ac:dyDescent="0.2">
      <c r="A262" t="str">
        <f>'Education and Training'!AA87</f>
        <v>Budget</v>
      </c>
      <c r="B262" t="str">
        <f>'Education and Training'!AB87</f>
        <v/>
      </c>
      <c r="C262">
        <f>'Education and Training'!AC87</f>
        <v>705</v>
      </c>
      <c r="D262" s="46" t="str">
        <f>'Education and Training'!AD87</f>
        <v>043</v>
      </c>
      <c r="E262" s="46"/>
      <c r="H262">
        <f>'Education and Training'!AG87</f>
        <v>110</v>
      </c>
      <c r="I262" t="str">
        <f>'Education and Training'!AH87</f>
        <v>USD</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2">
      <c r="A263" t="str">
        <f>'Education and Training'!AA88</f>
        <v>Budget</v>
      </c>
      <c r="B263" t="str">
        <f>'Education and Training'!AB88</f>
        <v/>
      </c>
      <c r="C263">
        <f>'Education and Training'!AC88</f>
        <v>705</v>
      </c>
      <c r="D263" s="46" t="str">
        <f>'Education and Training'!AD88</f>
        <v>043</v>
      </c>
      <c r="E263" s="46"/>
      <c r="H263">
        <f>'Education and Training'!AG88</f>
        <v>110</v>
      </c>
      <c r="I263" t="str">
        <f>'Education and Training'!AH88</f>
        <v>USD</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2">
      <c r="A264" t="str">
        <f>'Education and Training'!AA89</f>
        <v>Budget</v>
      </c>
      <c r="B264" t="str">
        <f>'Education and Training'!AB89</f>
        <v/>
      </c>
      <c r="C264">
        <f>'Education and Training'!AC89</f>
        <v>705</v>
      </c>
      <c r="D264" s="46" t="str">
        <f>'Education and Training'!AD89</f>
        <v>043</v>
      </c>
      <c r="E264" s="46"/>
      <c r="H264">
        <f>'Education and Training'!AG89</f>
        <v>110</v>
      </c>
      <c r="I264" t="str">
        <f>'Education and Training'!AH89</f>
        <v>USD</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2">
      <c r="A265" t="str">
        <f>'Education and Training'!AA90</f>
        <v>Budget</v>
      </c>
      <c r="B265" t="str">
        <f>'Education and Training'!AB90</f>
        <v/>
      </c>
      <c r="C265">
        <f>'Education and Training'!AC90</f>
        <v>705</v>
      </c>
      <c r="D265" s="46" t="str">
        <f>'Education and Training'!AD90</f>
        <v>043</v>
      </c>
      <c r="E265" s="46"/>
      <c r="H265">
        <f>'Education and Training'!AG90</f>
        <v>110</v>
      </c>
      <c r="I265" t="str">
        <f>'Education and Training'!AH90</f>
        <v>USD</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2">
      <c r="A266" t="str">
        <f>'Speech Contest'!AA9</f>
        <v>Budget</v>
      </c>
      <c r="B266" t="str">
        <f>'Speech Contest'!AB9</f>
        <v>6010-000000</v>
      </c>
      <c r="C266">
        <f>'Speech Contest'!AC9</f>
        <v>800</v>
      </c>
      <c r="D266" s="46" t="str">
        <f>'Speech Contest'!AD9</f>
        <v>043</v>
      </c>
      <c r="E266" s="46"/>
      <c r="H266">
        <f>'Speech Contest'!AG9</f>
        <v>110</v>
      </c>
      <c r="I266" t="str">
        <f>'Speech Contest'!AH9</f>
        <v>USD</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2">
      <c r="A267" t="str">
        <f>'Speech Contest'!AA10</f>
        <v>Budget</v>
      </c>
      <c r="B267" t="str">
        <f>'Speech Contest'!AB10</f>
        <v>6015-000000</v>
      </c>
      <c r="C267">
        <f>'Speech Contest'!AC10</f>
        <v>800</v>
      </c>
      <c r="D267" s="46" t="str">
        <f>'Speech Contest'!AD10</f>
        <v>043</v>
      </c>
      <c r="E267" s="46"/>
      <c r="H267">
        <f>'Speech Contest'!AG10</f>
        <v>110</v>
      </c>
      <c r="I267" t="str">
        <f>'Speech Contest'!AH10</f>
        <v>USD</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2">
      <c r="A268" t="str">
        <f>'Speech Contest'!AA11</f>
        <v>Budget</v>
      </c>
      <c r="B268" t="str">
        <f>'Speech Contest'!AB11</f>
        <v>6020-000000</v>
      </c>
      <c r="C268">
        <f>'Speech Contest'!AC11</f>
        <v>800</v>
      </c>
      <c r="D268" s="46" t="str">
        <f>'Speech Contest'!AD11</f>
        <v>043</v>
      </c>
      <c r="E268" s="46"/>
      <c r="H268">
        <f>'Speech Contest'!AG11</f>
        <v>110</v>
      </c>
      <c r="I268" t="str">
        <f>'Speech Contest'!AH11</f>
        <v>USD</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2">
      <c r="A269" t="str">
        <f>'Speech Contest'!AA12</f>
        <v>Budget</v>
      </c>
      <c r="B269" t="str">
        <f>'Speech Contest'!AB12</f>
        <v>6025-000000</v>
      </c>
      <c r="C269">
        <f>'Speech Contest'!AC12</f>
        <v>800</v>
      </c>
      <c r="D269" s="46" t="str">
        <f>'Speech Contest'!AD12</f>
        <v>043</v>
      </c>
      <c r="E269" s="46"/>
      <c r="H269">
        <f>'Speech Contest'!AG12</f>
        <v>110</v>
      </c>
      <c r="I269" t="str">
        <f>'Speech Contest'!AH12</f>
        <v>USD</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0</v>
      </c>
      <c r="S269" s="47">
        <f>'Speech Contest'!AR12</f>
        <v>0</v>
      </c>
      <c r="T269" s="47">
        <f>'Speech Contest'!AS12</f>
        <v>0</v>
      </c>
      <c r="U269" s="47">
        <f>'Speech Contest'!AT12</f>
        <v>0</v>
      </c>
      <c r="V269" s="47">
        <f t="shared" si="3"/>
        <v>0</v>
      </c>
    </row>
    <row r="270" spans="1:22" x14ac:dyDescent="0.2">
      <c r="A270" t="str">
        <f>'Speech Contest'!AA13</f>
        <v>Budget</v>
      </c>
      <c r="B270" t="str">
        <f>'Speech Contest'!AB13</f>
        <v>6030-000000</v>
      </c>
      <c r="C270">
        <f>'Speech Contest'!AC13</f>
        <v>800</v>
      </c>
      <c r="D270" s="46" t="str">
        <f>'Speech Contest'!AD13</f>
        <v>043</v>
      </c>
      <c r="E270" s="46"/>
      <c r="H270">
        <f>'Speech Contest'!AG13</f>
        <v>110</v>
      </c>
      <c r="I270" t="str">
        <f>'Speech Contest'!AH13</f>
        <v>USD</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2">
      <c r="A271" t="str">
        <f>'Speech Contest'!AA14</f>
        <v>Budget</v>
      </c>
      <c r="B271" t="str">
        <f>'Speech Contest'!AB14</f>
        <v>6035-000000</v>
      </c>
      <c r="C271">
        <f>'Speech Contest'!AC14</f>
        <v>800</v>
      </c>
      <c r="D271" s="46" t="str">
        <f>'Speech Contest'!AD14</f>
        <v>043</v>
      </c>
      <c r="E271" s="46"/>
      <c r="H271">
        <f>'Speech Contest'!AG14</f>
        <v>110</v>
      </c>
      <c r="I271" t="str">
        <f>'Speech Contest'!AH14</f>
        <v>USD</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2">
      <c r="A272" t="str">
        <f>'Speech Contest'!AA15</f>
        <v>Budget</v>
      </c>
      <c r="B272" t="str">
        <f>'Speech Contest'!AB15</f>
        <v>6050-000000</v>
      </c>
      <c r="C272">
        <f>'Speech Contest'!AC15</f>
        <v>800</v>
      </c>
      <c r="D272" s="46" t="str">
        <f>'Speech Contest'!AD15</f>
        <v>043</v>
      </c>
      <c r="E272" s="46"/>
      <c r="H272">
        <f>'Speech Contest'!AG15</f>
        <v>110</v>
      </c>
      <c r="I272" t="str">
        <f>'Speech Contest'!AH15</f>
        <v>USD</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2">
      <c r="A273" t="str">
        <f>'Speech Contest'!AA16</f>
        <v>Budget</v>
      </c>
      <c r="B273" t="str">
        <f>'Speech Contest'!AB16</f>
        <v>6055-000000</v>
      </c>
      <c r="C273">
        <f>'Speech Contest'!AC16</f>
        <v>800</v>
      </c>
      <c r="D273" s="46" t="str">
        <f>'Speech Contest'!AD16</f>
        <v>043</v>
      </c>
      <c r="E273" s="46"/>
      <c r="H273">
        <f>'Speech Contest'!AG16</f>
        <v>110</v>
      </c>
      <c r="I273" t="str">
        <f>'Speech Contest'!AH16</f>
        <v>USD</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2">
      <c r="A274" t="str">
        <f>'Speech Contest'!AA20</f>
        <v>Budget</v>
      </c>
      <c r="B274" t="str">
        <f>'Speech Contest'!AB20</f>
        <v>7006-000000</v>
      </c>
      <c r="C274">
        <f>'Speech Contest'!AC20</f>
        <v>801</v>
      </c>
      <c r="D274" s="46" t="str">
        <f>'Speech Contest'!AD20</f>
        <v>043</v>
      </c>
      <c r="E274" s="46"/>
      <c r="H274">
        <f>'Speech Contest'!AG20</f>
        <v>110</v>
      </c>
      <c r="I274" t="str">
        <f>'Speech Contest'!AH20</f>
        <v>USD</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2">
      <c r="A275" t="str">
        <f>'Speech Contest'!AA21</f>
        <v>Budget</v>
      </c>
      <c r="B275" t="str">
        <f>'Speech Contest'!AB21</f>
        <v>7010-000000</v>
      </c>
      <c r="C275">
        <f>'Speech Contest'!AC21</f>
        <v>801</v>
      </c>
      <c r="D275" s="46" t="str">
        <f>'Speech Contest'!AD21</f>
        <v>043</v>
      </c>
      <c r="E275" s="46"/>
      <c r="H275">
        <f>'Speech Contest'!AG21</f>
        <v>110</v>
      </c>
      <c r="I275" t="str">
        <f>'Speech Contest'!AH21</f>
        <v>USD</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2">
      <c r="A276" t="str">
        <f>'Speech Contest'!AA22</f>
        <v>Budget</v>
      </c>
      <c r="B276" t="str">
        <f>'Speech Contest'!AB22</f>
        <v>7012-000000</v>
      </c>
      <c r="C276">
        <f>'Speech Contest'!AC22</f>
        <v>801</v>
      </c>
      <c r="D276" s="46" t="str">
        <f>'Speech Contest'!AD22</f>
        <v>043</v>
      </c>
      <c r="E276" s="46"/>
      <c r="H276">
        <f>'Speech Contest'!AG22</f>
        <v>110</v>
      </c>
      <c r="I276" t="str">
        <f>'Speech Contest'!AH22</f>
        <v>USD</v>
      </c>
      <c r="J276" s="47">
        <f>'Speech Contest'!AI22</f>
        <v>0</v>
      </c>
      <c r="K276" s="47">
        <f>'Speech Contest'!AJ22</f>
        <v>0</v>
      </c>
      <c r="L276" s="47">
        <f>'Speech Contest'!AK22</f>
        <v>0</v>
      </c>
      <c r="M276" s="47">
        <f>'Speech Contest'!AL22</f>
        <v>0</v>
      </c>
      <c r="N276" s="47">
        <f>'Speech Contest'!AM22</f>
        <v>0</v>
      </c>
      <c r="O276" s="47">
        <f>'Speech Contest'!AN22</f>
        <v>0</v>
      </c>
      <c r="P276" s="47">
        <f>'Speech Contest'!AO22</f>
        <v>0</v>
      </c>
      <c r="Q276" s="47">
        <f>'Speech Contest'!AP22</f>
        <v>0</v>
      </c>
      <c r="R276" s="47">
        <f>'Speech Contest'!AQ22</f>
        <v>0</v>
      </c>
      <c r="S276" s="47">
        <f>'Speech Contest'!AR22</f>
        <v>0</v>
      </c>
      <c r="T276" s="47">
        <f>'Speech Contest'!AS22</f>
        <v>0</v>
      </c>
      <c r="U276" s="47">
        <f>'Speech Contest'!AT22</f>
        <v>0</v>
      </c>
      <c r="V276" s="47">
        <f t="shared" si="3"/>
        <v>0</v>
      </c>
    </row>
    <row r="277" spans="1:22" x14ac:dyDescent="0.2">
      <c r="A277" t="str">
        <f>'Speech Contest'!AA23</f>
        <v>Budget</v>
      </c>
      <c r="B277" t="str">
        <f>'Speech Contest'!AB23</f>
        <v>7014-000000</v>
      </c>
      <c r="C277">
        <f>'Speech Contest'!AC23</f>
        <v>801</v>
      </c>
      <c r="D277" s="46" t="str">
        <f>'Speech Contest'!AD23</f>
        <v>043</v>
      </c>
      <c r="E277" s="46"/>
      <c r="H277">
        <f>'Speech Contest'!AG23</f>
        <v>110</v>
      </c>
      <c r="I277" t="str">
        <f>'Speech Contest'!AH23</f>
        <v>USD</v>
      </c>
      <c r="J277" s="47">
        <f>'Speech Contest'!AI23</f>
        <v>0</v>
      </c>
      <c r="K277" s="47">
        <f>'Speech Contest'!AJ23</f>
        <v>0</v>
      </c>
      <c r="L277" s="47">
        <f>'Speech Contest'!AK23</f>
        <v>0</v>
      </c>
      <c r="M277" s="47">
        <f>'Speech Contest'!AL23</f>
        <v>0</v>
      </c>
      <c r="N277" s="47">
        <f>'Speech Contest'!AM23</f>
        <v>0</v>
      </c>
      <c r="O277" s="47">
        <f>'Speech Contest'!AN23</f>
        <v>0</v>
      </c>
      <c r="P277" s="47">
        <f>'Speech Contest'!AO23</f>
        <v>0</v>
      </c>
      <c r="Q277" s="47">
        <f>'Speech Contest'!AP23</f>
        <v>0</v>
      </c>
      <c r="R277" s="47">
        <f>'Speech Contest'!AQ23</f>
        <v>0</v>
      </c>
      <c r="S277" s="47">
        <f>'Speech Contest'!AR23</f>
        <v>0</v>
      </c>
      <c r="T277" s="47">
        <f>'Speech Contest'!AS23</f>
        <v>0</v>
      </c>
      <c r="U277" s="47">
        <f>'Speech Contest'!AT23</f>
        <v>0</v>
      </c>
      <c r="V277" s="47">
        <f t="shared" si="3"/>
        <v>0</v>
      </c>
    </row>
    <row r="278" spans="1:22" x14ac:dyDescent="0.2">
      <c r="A278" t="str">
        <f>'Speech Contest'!AA24</f>
        <v>Budget</v>
      </c>
      <c r="B278" t="str">
        <f>'Speech Contest'!AB24</f>
        <v>7090-000000</v>
      </c>
      <c r="C278">
        <f>'Speech Contest'!AC24</f>
        <v>801</v>
      </c>
      <c r="D278" s="46" t="str">
        <f>'Speech Contest'!AD24</f>
        <v>043</v>
      </c>
      <c r="E278" s="46"/>
      <c r="H278">
        <f>'Speech Contest'!AG24</f>
        <v>110</v>
      </c>
      <c r="I278" t="str">
        <f>'Speech Contest'!AH24</f>
        <v>USD</v>
      </c>
      <c r="J278" s="47">
        <f>'Speech Contest'!AI24</f>
        <v>0</v>
      </c>
      <c r="K278" s="47">
        <f>'Speech Contest'!AJ24</f>
        <v>0</v>
      </c>
      <c r="L278" s="47">
        <f>'Speech Contest'!AK24</f>
        <v>0</v>
      </c>
      <c r="M278" s="47">
        <f>'Speech Contest'!AL24</f>
        <v>0</v>
      </c>
      <c r="N278" s="47">
        <f>'Speech Contest'!AM24</f>
        <v>0</v>
      </c>
      <c r="O278" s="47">
        <f>'Speech Contest'!AN24</f>
        <v>0</v>
      </c>
      <c r="P278" s="47">
        <f>'Speech Contest'!AO24</f>
        <v>0</v>
      </c>
      <c r="Q278" s="47">
        <f>'Speech Contest'!AP24</f>
        <v>0</v>
      </c>
      <c r="R278" s="47">
        <f>'Speech Contest'!AQ24</f>
        <v>0</v>
      </c>
      <c r="S278" s="47">
        <f>'Speech Contest'!AR24</f>
        <v>0</v>
      </c>
      <c r="T278" s="47">
        <f>'Speech Contest'!AS24</f>
        <v>0</v>
      </c>
      <c r="U278" s="47">
        <f>'Speech Contest'!AT24</f>
        <v>0</v>
      </c>
      <c r="V278" s="47">
        <f t="shared" si="3"/>
        <v>0</v>
      </c>
    </row>
    <row r="279" spans="1:22" x14ac:dyDescent="0.2">
      <c r="A279" t="str">
        <f>'Speech Contest'!AA25</f>
        <v>Budget</v>
      </c>
      <c r="B279" t="str">
        <f>'Speech Contest'!AB25</f>
        <v/>
      </c>
      <c r="C279">
        <f>'Speech Contest'!AC25</f>
        <v>801</v>
      </c>
      <c r="D279" s="46" t="str">
        <f>'Speech Contest'!AD25</f>
        <v>043</v>
      </c>
      <c r="E279" s="46"/>
      <c r="H279">
        <f>'Speech Contest'!AG25</f>
        <v>110</v>
      </c>
      <c r="I279" t="str">
        <f>'Speech Contest'!AH25</f>
        <v>USD</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2">
      <c r="A280" t="str">
        <f>'Speech Contest'!AA26</f>
        <v>Budget</v>
      </c>
      <c r="B280" t="str">
        <f>'Speech Contest'!AB26</f>
        <v/>
      </c>
      <c r="C280">
        <f>'Speech Contest'!AC26</f>
        <v>801</v>
      </c>
      <c r="D280" s="46" t="str">
        <f>'Speech Contest'!AD26</f>
        <v>043</v>
      </c>
      <c r="E280" s="46"/>
      <c r="H280">
        <f>'Speech Contest'!AG26</f>
        <v>110</v>
      </c>
      <c r="I280" t="str">
        <f>'Speech Contest'!AH26</f>
        <v>USD</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2">
      <c r="A281" t="str">
        <f>'Speech Contest'!AA27</f>
        <v>Budget</v>
      </c>
      <c r="B281" t="str">
        <f>'Speech Contest'!AB27</f>
        <v/>
      </c>
      <c r="C281">
        <f>'Speech Contest'!AC27</f>
        <v>801</v>
      </c>
      <c r="D281" s="46" t="str">
        <f>'Speech Contest'!AD27</f>
        <v>043</v>
      </c>
      <c r="E281" s="46"/>
      <c r="H281">
        <f>'Speech Contest'!AG27</f>
        <v>110</v>
      </c>
      <c r="I281" t="str">
        <f>'Speech Contest'!AH27</f>
        <v>USD</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2">
      <c r="A282" t="str">
        <f>'Speech Contest'!AA31</f>
        <v>Budget</v>
      </c>
      <c r="B282" t="str">
        <f>'Speech Contest'!AB31</f>
        <v>7006-000000</v>
      </c>
      <c r="C282">
        <f>'Speech Contest'!AC31</f>
        <v>802</v>
      </c>
      <c r="D282" s="46" t="str">
        <f>'Speech Contest'!AD31</f>
        <v>043</v>
      </c>
      <c r="E282" s="46"/>
      <c r="H282">
        <f>'Speech Contest'!AG31</f>
        <v>110</v>
      </c>
      <c r="I282" t="str">
        <f>'Speech Contest'!AH31</f>
        <v>USD</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2">
      <c r="A283" t="str">
        <f>'Speech Contest'!AA32</f>
        <v>Budget</v>
      </c>
      <c r="B283" t="str">
        <f>'Speech Contest'!AB32</f>
        <v>7010-000000</v>
      </c>
      <c r="C283">
        <f>'Speech Contest'!AC32</f>
        <v>802</v>
      </c>
      <c r="D283" s="46" t="str">
        <f>'Speech Contest'!AD32</f>
        <v>043</v>
      </c>
      <c r="E283" s="46"/>
      <c r="H283">
        <f>'Speech Contest'!AG32</f>
        <v>110</v>
      </c>
      <c r="I283" t="str">
        <f>'Speech Contest'!AH32</f>
        <v>USD</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0</v>
      </c>
      <c r="S283" s="47">
        <f>'Speech Contest'!AR32</f>
        <v>0</v>
      </c>
      <c r="T283" s="47">
        <f>'Speech Contest'!AS32</f>
        <v>0</v>
      </c>
      <c r="U283" s="47">
        <f>'Speech Contest'!AT32</f>
        <v>0</v>
      </c>
      <c r="V283" s="47">
        <f t="shared" si="3"/>
        <v>0</v>
      </c>
    </row>
    <row r="284" spans="1:22" x14ac:dyDescent="0.2">
      <c r="A284" t="str">
        <f>'Speech Contest'!AA33</f>
        <v>Budget</v>
      </c>
      <c r="B284" t="str">
        <f>'Speech Contest'!AB33</f>
        <v>7012-000000</v>
      </c>
      <c r="C284">
        <f>'Speech Contest'!AC33</f>
        <v>802</v>
      </c>
      <c r="D284" s="46" t="str">
        <f>'Speech Contest'!AD33</f>
        <v>043</v>
      </c>
      <c r="E284" s="46"/>
      <c r="H284">
        <f>'Speech Contest'!AG33</f>
        <v>110</v>
      </c>
      <c r="I284" t="str">
        <f>'Speech Contest'!AH33</f>
        <v>USD</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0</v>
      </c>
      <c r="R284" s="47">
        <f>'Speech Contest'!AQ33</f>
        <v>0</v>
      </c>
      <c r="S284" s="47">
        <f>'Speech Contest'!AR33</f>
        <v>0</v>
      </c>
      <c r="T284" s="47">
        <f>'Speech Contest'!AS33</f>
        <v>0</v>
      </c>
      <c r="U284" s="47">
        <f>'Speech Contest'!AT33</f>
        <v>0</v>
      </c>
      <c r="V284" s="47">
        <f t="shared" si="3"/>
        <v>0</v>
      </c>
    </row>
    <row r="285" spans="1:22" x14ac:dyDescent="0.2">
      <c r="A285" t="str">
        <f>'Speech Contest'!AA34</f>
        <v>Budget</v>
      </c>
      <c r="B285" t="str">
        <f>'Speech Contest'!AB34</f>
        <v>7014-000000</v>
      </c>
      <c r="C285">
        <f>'Speech Contest'!AC34</f>
        <v>802</v>
      </c>
      <c r="D285" s="46" t="str">
        <f>'Speech Contest'!AD34</f>
        <v>043</v>
      </c>
      <c r="E285" s="46"/>
      <c r="H285">
        <f>'Speech Contest'!AG34</f>
        <v>110</v>
      </c>
      <c r="I285" t="str">
        <f>'Speech Contest'!AH34</f>
        <v>USD</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0</v>
      </c>
      <c r="S285" s="47">
        <f>'Speech Contest'!AR34</f>
        <v>0</v>
      </c>
      <c r="T285" s="47">
        <f>'Speech Contest'!AS34</f>
        <v>0</v>
      </c>
      <c r="U285" s="47">
        <f>'Speech Contest'!AT34</f>
        <v>0</v>
      </c>
      <c r="V285" s="47">
        <f t="shared" si="3"/>
        <v>0</v>
      </c>
    </row>
    <row r="286" spans="1:22" x14ac:dyDescent="0.2">
      <c r="A286" t="str">
        <f>'Speech Contest'!AA35</f>
        <v>Budget</v>
      </c>
      <c r="B286" t="str">
        <f>'Speech Contest'!AB35</f>
        <v>7090-000000</v>
      </c>
      <c r="C286">
        <f>'Speech Contest'!AC35</f>
        <v>802</v>
      </c>
      <c r="D286" s="46" t="str">
        <f>'Speech Contest'!AD35</f>
        <v>043</v>
      </c>
      <c r="E286" s="46"/>
      <c r="H286">
        <f>'Speech Contest'!AG35</f>
        <v>110</v>
      </c>
      <c r="I286" t="str">
        <f>'Speech Contest'!AH35</f>
        <v>USD</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2">
      <c r="A287" t="str">
        <f>'Speech Contest'!AA36</f>
        <v>Budget</v>
      </c>
      <c r="B287" t="str">
        <f>'Speech Contest'!AB36</f>
        <v/>
      </c>
      <c r="C287">
        <f>'Speech Contest'!AC36</f>
        <v>802</v>
      </c>
      <c r="D287" s="46" t="str">
        <f>'Speech Contest'!AD36</f>
        <v>043</v>
      </c>
      <c r="E287" s="46"/>
      <c r="H287">
        <f>'Speech Contest'!AG36</f>
        <v>110</v>
      </c>
      <c r="I287" t="str">
        <f>'Speech Contest'!AH36</f>
        <v>USD</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2">
      <c r="A288" t="str">
        <f>'Speech Contest'!AA37</f>
        <v>Budget</v>
      </c>
      <c r="B288" t="str">
        <f>'Speech Contest'!AB37</f>
        <v/>
      </c>
      <c r="C288">
        <f>'Speech Contest'!AC37</f>
        <v>802</v>
      </c>
      <c r="D288" s="46" t="str">
        <f>'Speech Contest'!AD37</f>
        <v>043</v>
      </c>
      <c r="E288" s="46"/>
      <c r="H288">
        <f>'Speech Contest'!AG37</f>
        <v>110</v>
      </c>
      <c r="I288" t="str">
        <f>'Speech Contest'!AH37</f>
        <v>USD</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2">
      <c r="A289" t="str">
        <f>'Speech Contest'!AA38</f>
        <v>Budget</v>
      </c>
      <c r="B289" t="str">
        <f>'Speech Contest'!AB38</f>
        <v/>
      </c>
      <c r="C289">
        <f>'Speech Contest'!AC38</f>
        <v>802</v>
      </c>
      <c r="D289" s="46" t="str">
        <f>'Speech Contest'!AD38</f>
        <v>043</v>
      </c>
      <c r="E289" s="46"/>
      <c r="H289">
        <f>'Speech Contest'!AG38</f>
        <v>110</v>
      </c>
      <c r="I289" t="str">
        <f>'Speech Contest'!AH38</f>
        <v>USD</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2">
      <c r="A290" t="str">
        <f>'Speech Contest'!AA42</f>
        <v>Budget</v>
      </c>
      <c r="B290" t="str">
        <f>'Speech Contest'!AB42</f>
        <v>7006-000000</v>
      </c>
      <c r="C290">
        <f>'Speech Contest'!AC42</f>
        <v>803</v>
      </c>
      <c r="D290" s="46" t="str">
        <f>'Speech Contest'!AD42</f>
        <v>043</v>
      </c>
      <c r="E290" s="46"/>
      <c r="H290">
        <f>'Speech Contest'!AG42</f>
        <v>110</v>
      </c>
      <c r="I290" t="str">
        <f>'Speech Contest'!AH42</f>
        <v>USD</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2">
      <c r="A291" t="str">
        <f>'Speech Contest'!AA43</f>
        <v>Budget</v>
      </c>
      <c r="B291" t="str">
        <f>'Speech Contest'!AB43</f>
        <v>7010-000000</v>
      </c>
      <c r="C291">
        <f>'Speech Contest'!AC43</f>
        <v>803</v>
      </c>
      <c r="D291" s="46" t="str">
        <f>'Speech Contest'!AD43</f>
        <v>043</v>
      </c>
      <c r="E291" s="46"/>
      <c r="H291">
        <f>'Speech Contest'!AG43</f>
        <v>110</v>
      </c>
      <c r="I291" t="str">
        <f>'Speech Contest'!AH43</f>
        <v>USD</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1568</v>
      </c>
      <c r="S291" s="47">
        <f>'Speech Contest'!AR43</f>
        <v>0</v>
      </c>
      <c r="T291" s="47">
        <f>'Speech Contest'!AS43</f>
        <v>0</v>
      </c>
      <c r="U291" s="47">
        <f>'Speech Contest'!AT43</f>
        <v>0</v>
      </c>
      <c r="V291" s="47">
        <f t="shared" si="3"/>
        <v>1568</v>
      </c>
    </row>
    <row r="292" spans="1:22" x14ac:dyDescent="0.2">
      <c r="A292" t="str">
        <f>'Speech Contest'!AA44</f>
        <v>Budget</v>
      </c>
      <c r="B292" t="str">
        <f>'Speech Contest'!AB44</f>
        <v>7012-000000</v>
      </c>
      <c r="C292">
        <f>'Speech Contest'!AC44</f>
        <v>803</v>
      </c>
      <c r="D292" s="46" t="str">
        <f>'Speech Contest'!AD44</f>
        <v>043</v>
      </c>
      <c r="E292" s="46"/>
      <c r="H292">
        <f>'Speech Contest'!AG44</f>
        <v>110</v>
      </c>
      <c r="I292" t="str">
        <f>'Speech Contest'!AH44</f>
        <v>USD</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0</v>
      </c>
      <c r="U292" s="47">
        <f>'Speech Contest'!AT44</f>
        <v>0</v>
      </c>
      <c r="V292" s="47">
        <f t="shared" si="3"/>
        <v>0</v>
      </c>
    </row>
    <row r="293" spans="1:22" x14ac:dyDescent="0.2">
      <c r="A293" t="str">
        <f>'Speech Contest'!AA45</f>
        <v>Budget</v>
      </c>
      <c r="B293" t="str">
        <f>'Speech Contest'!AB45</f>
        <v>7014-000000</v>
      </c>
      <c r="C293">
        <f>'Speech Contest'!AC45</f>
        <v>803</v>
      </c>
      <c r="D293" s="46" t="str">
        <f>'Speech Contest'!AD45</f>
        <v>043</v>
      </c>
      <c r="E293" s="46"/>
      <c r="H293">
        <f>'Speech Contest'!AG45</f>
        <v>110</v>
      </c>
      <c r="I293" t="str">
        <f>'Speech Contest'!AH45</f>
        <v>USD</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0</v>
      </c>
      <c r="T293" s="47">
        <f>'Speech Contest'!AS45</f>
        <v>0</v>
      </c>
      <c r="U293" s="47">
        <f>'Speech Contest'!AT45</f>
        <v>0</v>
      </c>
      <c r="V293" s="47">
        <f t="shared" si="3"/>
        <v>0</v>
      </c>
    </row>
    <row r="294" spans="1:22" x14ac:dyDescent="0.2">
      <c r="A294" t="str">
        <f>'Speech Contest'!AA46</f>
        <v>Budget</v>
      </c>
      <c r="B294" t="str">
        <f>'Speech Contest'!AB46</f>
        <v>7090-000000</v>
      </c>
      <c r="C294">
        <f>'Speech Contest'!AC46</f>
        <v>803</v>
      </c>
      <c r="D294" s="46" t="str">
        <f>'Speech Contest'!AD46</f>
        <v>043</v>
      </c>
      <c r="E294" s="46"/>
      <c r="H294">
        <f>'Speech Contest'!AG46</f>
        <v>110</v>
      </c>
      <c r="I294" t="str">
        <f>'Speech Contest'!AH46</f>
        <v>USD</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0</v>
      </c>
      <c r="T294" s="47">
        <f>'Speech Contest'!AS46</f>
        <v>0</v>
      </c>
      <c r="U294" s="47">
        <f>'Speech Contest'!AT46</f>
        <v>0</v>
      </c>
      <c r="V294" s="47">
        <f t="shared" si="3"/>
        <v>0</v>
      </c>
    </row>
    <row r="295" spans="1:22" x14ac:dyDescent="0.2">
      <c r="A295" t="str">
        <f>'Speech Contest'!AA47</f>
        <v>Budget</v>
      </c>
      <c r="B295" t="str">
        <f>'Speech Contest'!AB47</f>
        <v/>
      </c>
      <c r="C295">
        <f>'Speech Contest'!AC47</f>
        <v>803</v>
      </c>
      <c r="D295" s="46" t="str">
        <f>'Speech Contest'!AD47</f>
        <v>043</v>
      </c>
      <c r="E295" s="46"/>
      <c r="H295">
        <f>'Speech Contest'!AG47</f>
        <v>110</v>
      </c>
      <c r="I295" t="str">
        <f>'Speech Contest'!AH47</f>
        <v>USD</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0</v>
      </c>
      <c r="T295" s="47">
        <f>'Speech Contest'!AS47</f>
        <v>0</v>
      </c>
      <c r="U295" s="47">
        <f>'Speech Contest'!AT47</f>
        <v>0</v>
      </c>
      <c r="V295" s="47">
        <f t="shared" si="3"/>
        <v>0</v>
      </c>
    </row>
    <row r="296" spans="1:22" x14ac:dyDescent="0.2">
      <c r="A296" t="str">
        <f>'Speech Contest'!AA48</f>
        <v>Budget</v>
      </c>
      <c r="B296" t="str">
        <f>'Speech Contest'!AB48</f>
        <v/>
      </c>
      <c r="C296">
        <f>'Speech Contest'!AC48</f>
        <v>803</v>
      </c>
      <c r="D296" s="46" t="str">
        <f>'Speech Contest'!AD48</f>
        <v>043</v>
      </c>
      <c r="E296" s="46"/>
      <c r="H296">
        <f>'Speech Contest'!AG48</f>
        <v>110</v>
      </c>
      <c r="I296" t="str">
        <f>'Speech Contest'!AH48</f>
        <v>USD</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2">
      <c r="A297" t="str">
        <f>'Speech Contest'!AA49</f>
        <v>Budget</v>
      </c>
      <c r="B297" t="str">
        <f>'Speech Contest'!AB49</f>
        <v/>
      </c>
      <c r="C297">
        <f>'Speech Contest'!AC49</f>
        <v>803</v>
      </c>
      <c r="D297" s="46" t="str">
        <f>'Speech Contest'!AD49</f>
        <v>043</v>
      </c>
      <c r="E297" s="46"/>
      <c r="H297">
        <f>'Speech Contest'!AG49</f>
        <v>110</v>
      </c>
      <c r="I297" t="str">
        <f>'Speech Contest'!AH49</f>
        <v>USD</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2">
      <c r="A298" t="str">
        <f>Administration!AA9</f>
        <v>Budget</v>
      </c>
      <c r="B298" t="str">
        <f>Administration!AB9</f>
        <v>7004-000000</v>
      </c>
      <c r="C298">
        <f>Administration!AC9</f>
        <v>900</v>
      </c>
      <c r="D298" s="46" t="str">
        <f>Administration!AD9</f>
        <v>043</v>
      </c>
      <c r="E298" s="46"/>
      <c r="H298">
        <f>Administration!AG9</f>
        <v>110</v>
      </c>
      <c r="I298" t="str">
        <f>Administration!AH9</f>
        <v>USD</v>
      </c>
      <c r="J298" s="47">
        <f>Administration!AI9</f>
        <v>0</v>
      </c>
      <c r="K298" s="47">
        <f>Administration!AJ9</f>
        <v>0</v>
      </c>
      <c r="L298" s="47">
        <f>Administration!AK9</f>
        <v>0</v>
      </c>
      <c r="M298" s="47">
        <f>Administration!AL9</f>
        <v>300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300</v>
      </c>
    </row>
    <row r="299" spans="1:22" x14ac:dyDescent="0.2">
      <c r="A299" t="str">
        <f>Administration!AA10</f>
        <v>Budget</v>
      </c>
      <c r="B299" t="str">
        <f>Administration!AB10</f>
        <v>7008-000000</v>
      </c>
      <c r="C299">
        <f>Administration!AC10</f>
        <v>900</v>
      </c>
      <c r="D299" s="46" t="str">
        <f>Administration!AD10</f>
        <v>043</v>
      </c>
      <c r="E299" s="46"/>
      <c r="H299">
        <f>Administration!AG10</f>
        <v>110</v>
      </c>
      <c r="I299" t="str">
        <f>Administration!AH10</f>
        <v>USD</v>
      </c>
      <c r="J299" s="47">
        <f>Administration!AI10</f>
        <v>0</v>
      </c>
      <c r="K299" s="47">
        <f>Administration!AJ10</f>
        <v>0</v>
      </c>
      <c r="L299" s="47">
        <f>Administration!AK10</f>
        <v>0</v>
      </c>
      <c r="M299" s="47">
        <f>Administration!AL10</f>
        <v>0</v>
      </c>
      <c r="N299" s="47">
        <f>Administration!AM10</f>
        <v>0</v>
      </c>
      <c r="O299" s="47">
        <f>Administration!AN10</f>
        <v>0</v>
      </c>
      <c r="P299" s="47">
        <f>Administration!AO10</f>
        <v>0</v>
      </c>
      <c r="Q299" s="47">
        <f>Administration!AP10</f>
        <v>0</v>
      </c>
      <c r="R299" s="47">
        <f>Administration!AQ10</f>
        <v>0</v>
      </c>
      <c r="S299" s="47">
        <f>Administration!AR10</f>
        <v>0</v>
      </c>
      <c r="T299" s="47">
        <f>Administration!AS10</f>
        <v>0</v>
      </c>
      <c r="U299" s="47">
        <f>Administration!AT10</f>
        <v>0</v>
      </c>
      <c r="V299" s="47">
        <f t="shared" si="3"/>
        <v>0</v>
      </c>
    </row>
    <row r="300" spans="1:22" x14ac:dyDescent="0.2">
      <c r="A300" t="str">
        <f>Administration!AA11</f>
        <v>Budget</v>
      </c>
      <c r="B300" t="str">
        <f>Administration!AB11</f>
        <v>7010-000000</v>
      </c>
      <c r="C300">
        <f>Administration!AC11</f>
        <v>900</v>
      </c>
      <c r="D300" s="46" t="str">
        <f>Administration!AD11</f>
        <v>043</v>
      </c>
      <c r="E300" s="46"/>
      <c r="H300">
        <f>Administration!AG11</f>
        <v>110</v>
      </c>
      <c r="I300" t="str">
        <f>Administration!AH11</f>
        <v>USD</v>
      </c>
      <c r="J300" s="47">
        <f>Administration!AI11</f>
        <v>150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150</v>
      </c>
    </row>
    <row r="301" spans="1:22" x14ac:dyDescent="0.2">
      <c r="A301" t="str">
        <f>Administration!AA12</f>
        <v>Budget</v>
      </c>
      <c r="B301" t="str">
        <f>Administration!AB12</f>
        <v>7012-000000</v>
      </c>
      <c r="C301">
        <f>Administration!AC12</f>
        <v>900</v>
      </c>
      <c r="D301" s="46" t="str">
        <f>Administration!AD12</f>
        <v>043</v>
      </c>
      <c r="E301" s="46"/>
      <c r="H301">
        <f>Administration!AG12</f>
        <v>110</v>
      </c>
      <c r="I301" t="str">
        <f>Administration!AH12</f>
        <v>USD</v>
      </c>
      <c r="J301" s="47">
        <f>Administration!AI12</f>
        <v>0</v>
      </c>
      <c r="K301" s="47">
        <f>Administration!AJ12</f>
        <v>0</v>
      </c>
      <c r="L301" s="47">
        <f>Administration!AK12</f>
        <v>0</v>
      </c>
      <c r="M301" s="47">
        <f>Administration!AL12</f>
        <v>0</v>
      </c>
      <c r="N301" s="47">
        <f>Administration!AM12</f>
        <v>0</v>
      </c>
      <c r="O301" s="47">
        <f>Administration!AN12</f>
        <v>0</v>
      </c>
      <c r="P301" s="47">
        <f>Administration!AO12</f>
        <v>100</v>
      </c>
      <c r="Q301" s="47">
        <f>Administration!AP12</f>
        <v>0</v>
      </c>
      <c r="R301" s="47">
        <f>Administration!AQ12</f>
        <v>0</v>
      </c>
      <c r="S301" s="47">
        <f>Administration!AR12</f>
        <v>0</v>
      </c>
      <c r="T301" s="47">
        <f>Administration!AS12</f>
        <v>0</v>
      </c>
      <c r="U301" s="47">
        <f>Administration!AT12</f>
        <v>0</v>
      </c>
      <c r="V301" s="47">
        <f t="shared" si="3"/>
        <v>100</v>
      </c>
    </row>
    <row r="302" spans="1:22" x14ac:dyDescent="0.2">
      <c r="A302" t="str">
        <f>Administration!AA13</f>
        <v>Budget</v>
      </c>
      <c r="B302" t="str">
        <f>Administration!AB13</f>
        <v>7014-000000</v>
      </c>
      <c r="C302">
        <f>Administration!AC13</f>
        <v>900</v>
      </c>
      <c r="D302" s="46" t="str">
        <f>Administration!AD13</f>
        <v>043</v>
      </c>
      <c r="E302" s="46"/>
      <c r="H302">
        <f>Administration!AG13</f>
        <v>110</v>
      </c>
      <c r="I302" t="str">
        <f>Administration!AH13</f>
        <v>USD</v>
      </c>
      <c r="J302" s="47">
        <f>Administration!AI13</f>
        <v>0</v>
      </c>
      <c r="K302" s="47">
        <f>Administration!AJ13</f>
        <v>0</v>
      </c>
      <c r="L302" s="47">
        <f>Administration!AK13</f>
        <v>0</v>
      </c>
      <c r="M302" s="47">
        <f>Administration!AL13</f>
        <v>0</v>
      </c>
      <c r="N302" s="47">
        <f>Administration!AM13</f>
        <v>0</v>
      </c>
      <c r="O302" s="47">
        <f>Administration!AN13</f>
        <v>0</v>
      </c>
      <c r="P302" s="47">
        <f>Administration!AO13</f>
        <v>0</v>
      </c>
      <c r="Q302" s="47">
        <f>Administration!AP13</f>
        <v>0</v>
      </c>
      <c r="R302" s="47">
        <f>Administration!AQ13</f>
        <v>0</v>
      </c>
      <c r="S302" s="47">
        <f>Administration!AR13</f>
        <v>0</v>
      </c>
      <c r="T302" s="47">
        <f>Administration!AS13</f>
        <v>0</v>
      </c>
      <c r="U302" s="47">
        <f>Administration!AT13</f>
        <v>0</v>
      </c>
      <c r="V302" s="47">
        <f t="shared" si="3"/>
        <v>0</v>
      </c>
    </row>
    <row r="303" spans="1:22" x14ac:dyDescent="0.2">
      <c r="A303" t="str">
        <f>Administration!AA14</f>
        <v>Budget</v>
      </c>
      <c r="B303" t="str">
        <f>Administration!AB14</f>
        <v>7020-000000</v>
      </c>
      <c r="C303">
        <f>Administration!AC14</f>
        <v>900</v>
      </c>
      <c r="D303" s="46" t="str">
        <f>Administration!AD14</f>
        <v>043</v>
      </c>
      <c r="E303" s="46"/>
      <c r="H303">
        <f>Administration!AG14</f>
        <v>110</v>
      </c>
      <c r="I303" t="str">
        <f>Administration!AH14</f>
        <v>USD</v>
      </c>
      <c r="J303" s="47">
        <f>Administration!AI14</f>
        <v>0</v>
      </c>
      <c r="K303" s="47">
        <f>Administration!AJ14</f>
        <v>100</v>
      </c>
      <c r="L303" s="47">
        <f>Administration!AK14</f>
        <v>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100</v>
      </c>
    </row>
    <row r="304" spans="1:22" x14ac:dyDescent="0.2">
      <c r="A304" t="str">
        <f>Administration!AA15</f>
        <v>Budget</v>
      </c>
      <c r="B304" t="str">
        <f>Administration!AB15</f>
        <v>7022-000000</v>
      </c>
      <c r="C304">
        <f>Administration!AC15</f>
        <v>900</v>
      </c>
      <c r="D304" s="46" t="str">
        <f>Administration!AD15</f>
        <v>043</v>
      </c>
      <c r="E304" s="46"/>
      <c r="H304">
        <f>Administration!AG15</f>
        <v>110</v>
      </c>
      <c r="I304" t="str">
        <f>Administration!AH15</f>
        <v>USD</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2">
      <c r="A305" t="str">
        <f>Administration!AA16</f>
        <v>Budget</v>
      </c>
      <c r="B305" t="str">
        <f>Administration!AB16</f>
        <v>7026-000000</v>
      </c>
      <c r="C305">
        <f>Administration!AC16</f>
        <v>900</v>
      </c>
      <c r="D305" s="46" t="str">
        <f>Administration!AD16</f>
        <v>043</v>
      </c>
      <c r="E305" s="46"/>
      <c r="H305">
        <f>Administration!AG16</f>
        <v>110</v>
      </c>
      <c r="I305" t="str">
        <f>Administration!AH16</f>
        <v>USD</v>
      </c>
      <c r="J305" s="47">
        <f>Administration!AI16</f>
        <v>0</v>
      </c>
      <c r="K305" s="47">
        <f>Administration!AJ16</f>
        <v>0</v>
      </c>
      <c r="L305" s="47">
        <f>Administration!AK16</f>
        <v>1975</v>
      </c>
      <c r="M305" s="47">
        <f>Administration!AL16</f>
        <v>0</v>
      </c>
      <c r="N305" s="47">
        <f>Administration!AM16</f>
        <v>0</v>
      </c>
      <c r="O305" s="47">
        <f>Administration!AN16</f>
        <v>0</v>
      </c>
      <c r="P305" s="47">
        <f>Administration!AO16</f>
        <v>0</v>
      </c>
      <c r="Q305" s="47">
        <f>Administration!AP16</f>
        <v>0</v>
      </c>
      <c r="R305" s="47">
        <f>Administration!AQ16</f>
        <v>0</v>
      </c>
      <c r="S305" s="47">
        <f>Administration!AR16</f>
        <v>0</v>
      </c>
      <c r="T305" s="47">
        <f>Administration!AS16</f>
        <v>0</v>
      </c>
      <c r="U305" s="47">
        <f>Administration!AT16</f>
        <v>0</v>
      </c>
      <c r="V305" s="47">
        <f t="shared" si="3"/>
        <v>1975</v>
      </c>
    </row>
    <row r="306" spans="1:22" x14ac:dyDescent="0.2">
      <c r="A306" t="str">
        <f>Administration!AA17</f>
        <v>Budget</v>
      </c>
      <c r="B306" t="str">
        <f>Administration!AB17</f>
        <v>7030-000000</v>
      </c>
      <c r="C306">
        <f>Administration!AC17</f>
        <v>900</v>
      </c>
      <c r="D306" s="46" t="str">
        <f>Administration!AD17</f>
        <v>043</v>
      </c>
      <c r="E306" s="46"/>
      <c r="H306">
        <f>Administration!AG17</f>
        <v>110</v>
      </c>
      <c r="I306" t="str">
        <f>Administration!AH17</f>
        <v>USD</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2">
      <c r="A307" t="str">
        <f>Administration!AA18</f>
        <v>Budget</v>
      </c>
      <c r="B307" t="str">
        <f>Administration!AB18</f>
        <v>7032-000000</v>
      </c>
      <c r="C307">
        <f>Administration!AC18</f>
        <v>900</v>
      </c>
      <c r="D307" s="46" t="str">
        <f>Administration!AD18</f>
        <v>043</v>
      </c>
      <c r="E307" s="46"/>
      <c r="H307">
        <f>Administration!AG18</f>
        <v>110</v>
      </c>
      <c r="I307" t="str">
        <f>Administration!AH18</f>
        <v>USD</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2">
      <c r="A308" t="str">
        <f>Administration!AA19</f>
        <v>Budget</v>
      </c>
      <c r="B308" t="str">
        <f>Administration!AB19</f>
        <v>7034-000000</v>
      </c>
      <c r="C308">
        <f>Administration!AC19</f>
        <v>900</v>
      </c>
      <c r="D308" s="46" t="str">
        <f>Administration!AD19</f>
        <v>043</v>
      </c>
      <c r="E308" s="46"/>
      <c r="H308">
        <f>Administration!AG19</f>
        <v>110</v>
      </c>
      <c r="I308" t="str">
        <f>Administration!AH19</f>
        <v>USD</v>
      </c>
      <c r="J308" s="47">
        <f>Administration!AI19</f>
        <v>0</v>
      </c>
      <c r="K308" s="47">
        <f>Administration!AJ19</f>
        <v>0</v>
      </c>
      <c r="L308" s="47">
        <f>Administration!AK19</f>
        <v>0</v>
      </c>
      <c r="M308" s="47">
        <f>Administration!AL19</f>
        <v>0</v>
      </c>
      <c r="N308" s="47">
        <f>Administration!AM19</f>
        <v>0</v>
      </c>
      <c r="O308" s="47">
        <f>Administration!AN19</f>
        <v>0</v>
      </c>
      <c r="P308" s="47">
        <f>Administration!AO19</f>
        <v>0</v>
      </c>
      <c r="Q308" s="47">
        <f>Administration!AP19</f>
        <v>0</v>
      </c>
      <c r="R308" s="47">
        <f>Administration!AQ19</f>
        <v>0</v>
      </c>
      <c r="S308" s="47">
        <f>Administration!AR19</f>
        <v>0</v>
      </c>
      <c r="T308" s="47">
        <f>Administration!AS19</f>
        <v>0</v>
      </c>
      <c r="U308" s="47">
        <f>Administration!AT19</f>
        <v>0</v>
      </c>
      <c r="V308" s="47">
        <f t="shared" si="3"/>
        <v>0</v>
      </c>
    </row>
    <row r="309" spans="1:22" x14ac:dyDescent="0.2">
      <c r="A309" t="str">
        <f>Administration!AA20</f>
        <v>Budget</v>
      </c>
      <c r="B309" t="str">
        <f>Administration!AB20</f>
        <v>7044-000000</v>
      </c>
      <c r="C309">
        <f>Administration!AC20</f>
        <v>900</v>
      </c>
      <c r="D309" s="46" t="str">
        <f>Administration!AD20</f>
        <v>043</v>
      </c>
      <c r="E309" s="46"/>
      <c r="H309">
        <f>Administration!AG20</f>
        <v>110</v>
      </c>
      <c r="I309" t="str">
        <f>Administration!AH20</f>
        <v>USD</v>
      </c>
      <c r="J309" s="47">
        <f>Administration!AI20</f>
        <v>0</v>
      </c>
      <c r="K309" s="47">
        <f>Administration!AJ20</f>
        <v>0</v>
      </c>
      <c r="L309" s="47">
        <f>Administration!AK20</f>
        <v>0</v>
      </c>
      <c r="M309" s="47">
        <f>Administration!AL20</f>
        <v>0</v>
      </c>
      <c r="N309" s="47">
        <f>Administration!AM20</f>
        <v>200</v>
      </c>
      <c r="O309" s="47">
        <f>Administration!AN20</f>
        <v>0</v>
      </c>
      <c r="P309" s="47">
        <f>Administration!AO20</f>
        <v>0</v>
      </c>
      <c r="Q309" s="47">
        <f>Administration!AP20</f>
        <v>0</v>
      </c>
      <c r="R309" s="47">
        <f>Administration!AQ20</f>
        <v>0</v>
      </c>
      <c r="S309" s="47">
        <f>Administration!AR20</f>
        <v>200</v>
      </c>
      <c r="T309" s="47">
        <f>Administration!AS20</f>
        <v>100</v>
      </c>
      <c r="U309" s="47">
        <f>Administration!AT20</f>
        <v>0</v>
      </c>
      <c r="V309" s="47">
        <f t="shared" si="3"/>
        <v>500</v>
      </c>
    </row>
    <row r="310" spans="1:22" x14ac:dyDescent="0.2">
      <c r="A310" t="str">
        <f>Administration!AA21</f>
        <v>Budget</v>
      </c>
      <c r="B310" t="str">
        <f>Administration!AB21</f>
        <v>7046-000000</v>
      </c>
      <c r="C310">
        <f>Administration!AC21</f>
        <v>900</v>
      </c>
      <c r="D310" s="46" t="str">
        <f>Administration!AD21</f>
        <v>043</v>
      </c>
      <c r="E310" s="46"/>
      <c r="H310">
        <f>Administration!AG21</f>
        <v>110</v>
      </c>
      <c r="I310" t="str">
        <f>Administration!AH21</f>
        <v>USD</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2">
      <c r="A311" t="str">
        <f>Administration!AA22</f>
        <v>Budget</v>
      </c>
      <c r="B311" t="str">
        <f>Administration!AB22</f>
        <v>7048-000000</v>
      </c>
      <c r="C311">
        <f>Administration!AC22</f>
        <v>900</v>
      </c>
      <c r="D311" s="46" t="str">
        <f>Administration!AD22</f>
        <v>043</v>
      </c>
      <c r="E311" s="46"/>
      <c r="H311">
        <f>Administration!AG22</f>
        <v>110</v>
      </c>
      <c r="I311" t="str">
        <f>Administration!AH22</f>
        <v>USD</v>
      </c>
      <c r="J311" s="47">
        <f>Administration!AI22</f>
        <v>0</v>
      </c>
      <c r="K311" s="47">
        <f>Administration!AJ22</f>
        <v>0</v>
      </c>
      <c r="L311" s="47">
        <f>Administration!AK22</f>
        <v>0</v>
      </c>
      <c r="M311" s="47">
        <f>Administration!AL22</f>
        <v>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0</v>
      </c>
    </row>
    <row r="312" spans="1:22" x14ac:dyDescent="0.2">
      <c r="A312" t="str">
        <f>Administration!AA23</f>
        <v>Budget</v>
      </c>
      <c r="B312" t="str">
        <f>Administration!AB23</f>
        <v>7070-000000</v>
      </c>
      <c r="C312">
        <f>Administration!AC23</f>
        <v>900</v>
      </c>
      <c r="D312" s="46" t="str">
        <f>Administration!AD23</f>
        <v>043</v>
      </c>
      <c r="E312" s="46"/>
      <c r="H312">
        <f>Administration!AG23</f>
        <v>110</v>
      </c>
      <c r="I312" t="str">
        <f>Administration!AH23</f>
        <v>USD</v>
      </c>
      <c r="J312" s="47">
        <f>Administration!AI23</f>
        <v>0</v>
      </c>
      <c r="K312" s="47">
        <f>Administration!AJ23</f>
        <v>0</v>
      </c>
      <c r="L312" s="47">
        <f>Administration!AK23</f>
        <v>0</v>
      </c>
      <c r="M312" s="47">
        <f>Administration!AL23</f>
        <v>0</v>
      </c>
      <c r="N312" s="47">
        <f>Administration!AM23</f>
        <v>0</v>
      </c>
      <c r="O312" s="47">
        <f>Administration!AN23</f>
        <v>0</v>
      </c>
      <c r="P312" s="47">
        <f>Administration!AO23</f>
        <v>0</v>
      </c>
      <c r="Q312" s="47">
        <f>Administration!AP23</f>
        <v>0</v>
      </c>
      <c r="R312" s="47">
        <f>Administration!AQ23</f>
        <v>0</v>
      </c>
      <c r="S312" s="47">
        <f>Administration!AR23</f>
        <v>0</v>
      </c>
      <c r="T312" s="47">
        <f>Administration!AS23</f>
        <v>0</v>
      </c>
      <c r="U312" s="47">
        <f>Administration!AT23</f>
        <v>0</v>
      </c>
      <c r="V312" s="47">
        <f t="shared" ref="V312:V375" si="4">SUM(J312:U312)</f>
        <v>0</v>
      </c>
    </row>
    <row r="313" spans="1:22" x14ac:dyDescent="0.2">
      <c r="A313" t="str">
        <f>Administration!AA24</f>
        <v>Budget</v>
      </c>
      <c r="B313" t="str">
        <f>Administration!AB24</f>
        <v>7084-000000</v>
      </c>
      <c r="C313">
        <f>Administration!AC24</f>
        <v>900</v>
      </c>
      <c r="D313" s="46" t="str">
        <f>Administration!AD24</f>
        <v>043</v>
      </c>
      <c r="E313" s="46"/>
      <c r="H313">
        <f>Administration!AG24</f>
        <v>110</v>
      </c>
      <c r="I313" t="str">
        <f>Administration!AH24</f>
        <v>USD</v>
      </c>
      <c r="J313" s="47">
        <f>Administration!AI24</f>
        <v>0</v>
      </c>
      <c r="K313" s="47">
        <f>Administration!AJ24</f>
        <v>0</v>
      </c>
      <c r="L313" s="47">
        <f>Administration!AK24</f>
        <v>0</v>
      </c>
      <c r="M313" s="47">
        <f>Administration!AL24</f>
        <v>0</v>
      </c>
      <c r="N313" s="47">
        <f>Administration!AM24</f>
        <v>0</v>
      </c>
      <c r="O313" s="47">
        <f>Administration!AN24</f>
        <v>100</v>
      </c>
      <c r="P313" s="47">
        <f>Administration!AO24</f>
        <v>0</v>
      </c>
      <c r="Q313" s="47">
        <f>Administration!AP24</f>
        <v>0</v>
      </c>
      <c r="R313" s="47">
        <f>Administration!AQ24</f>
        <v>0</v>
      </c>
      <c r="S313" s="47">
        <f>Administration!AR24</f>
        <v>0</v>
      </c>
      <c r="T313" s="47">
        <f>Administration!AS24</f>
        <v>0</v>
      </c>
      <c r="U313" s="47">
        <f>Administration!AT24</f>
        <v>0</v>
      </c>
      <c r="V313" s="47">
        <f t="shared" si="4"/>
        <v>100</v>
      </c>
    </row>
    <row r="314" spans="1:22" x14ac:dyDescent="0.2">
      <c r="A314" t="str">
        <f>Administration!AA25</f>
        <v>Budget</v>
      </c>
      <c r="B314" t="str">
        <f>Administration!AB25</f>
        <v>7088-000000</v>
      </c>
      <c r="C314">
        <f>Administration!AC25</f>
        <v>900</v>
      </c>
      <c r="D314" s="46" t="str">
        <f>Administration!AD25</f>
        <v>043</v>
      </c>
      <c r="E314" s="46"/>
      <c r="H314">
        <f>Administration!AG25</f>
        <v>110</v>
      </c>
      <c r="I314" t="str">
        <f>Administration!AH25</f>
        <v>USD</v>
      </c>
      <c r="J314" s="47">
        <f>Administration!AI25</f>
        <v>0</v>
      </c>
      <c r="K314" s="47">
        <f>Administration!AJ25</f>
        <v>0</v>
      </c>
      <c r="L314" s="47">
        <f>Administration!AK25</f>
        <v>0</v>
      </c>
      <c r="M314" s="47">
        <f>Administration!AL25</f>
        <v>0</v>
      </c>
      <c r="N314" s="47">
        <f>Administration!AM25</f>
        <v>0</v>
      </c>
      <c r="O314" s="47">
        <f>Administration!AN25</f>
        <v>0</v>
      </c>
      <c r="P314" s="47">
        <f>Administration!AO25</f>
        <v>0</v>
      </c>
      <c r="Q314" s="47">
        <f>Administration!AP25</f>
        <v>0</v>
      </c>
      <c r="R314" s="47">
        <f>Administration!AQ25</f>
        <v>400</v>
      </c>
      <c r="S314" s="47">
        <f>Administration!AR25</f>
        <v>0</v>
      </c>
      <c r="T314" s="47">
        <f>Administration!AS25</f>
        <v>0</v>
      </c>
      <c r="U314" s="47">
        <f>Administration!AT25</f>
        <v>0</v>
      </c>
      <c r="V314" s="47">
        <f t="shared" si="4"/>
        <v>400</v>
      </c>
    </row>
    <row r="315" spans="1:22" x14ac:dyDescent="0.2">
      <c r="A315" t="str">
        <f>Administration!AA26</f>
        <v>Budget</v>
      </c>
      <c r="B315" t="str">
        <f>Administration!AB26</f>
        <v>7090-000000</v>
      </c>
      <c r="C315">
        <f>Administration!AC26</f>
        <v>900</v>
      </c>
      <c r="D315" s="46" t="str">
        <f>Administration!AD26</f>
        <v>043</v>
      </c>
      <c r="E315" s="46"/>
      <c r="H315">
        <f>Administration!AG26</f>
        <v>110</v>
      </c>
      <c r="I315" t="str">
        <f>Administration!AH26</f>
        <v>USD</v>
      </c>
      <c r="J315" s="47">
        <f>Administration!AI26</f>
        <v>0</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0</v>
      </c>
    </row>
    <row r="316" spans="1:22" x14ac:dyDescent="0.2">
      <c r="A316" t="str">
        <f>Administration!AA27</f>
        <v>Budget</v>
      </c>
      <c r="B316" t="str">
        <f>Administration!AB27</f>
        <v/>
      </c>
      <c r="C316">
        <f>Administration!AC27</f>
        <v>900</v>
      </c>
      <c r="D316" s="46" t="str">
        <f>Administration!AD27</f>
        <v>043</v>
      </c>
      <c r="E316" s="46"/>
      <c r="H316">
        <f>Administration!AG27</f>
        <v>110</v>
      </c>
      <c r="I316" t="str">
        <f>Administration!AH27</f>
        <v>USD</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2">
      <c r="A317" t="str">
        <f>Administration!AA28</f>
        <v>Budget</v>
      </c>
      <c r="B317" t="str">
        <f>Administration!AB28</f>
        <v/>
      </c>
      <c r="C317">
        <f>Administration!AC28</f>
        <v>900</v>
      </c>
      <c r="D317" s="46" t="str">
        <f>Administration!AD28</f>
        <v>043</v>
      </c>
      <c r="E317" s="46"/>
      <c r="H317">
        <f>Administration!AG28</f>
        <v>110</v>
      </c>
      <c r="I317" t="str">
        <f>Administration!AH28</f>
        <v>USD</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2">
      <c r="A318" t="str">
        <f>Administration!AA29</f>
        <v>Budget</v>
      </c>
      <c r="B318" t="str">
        <f>Administration!AB29</f>
        <v/>
      </c>
      <c r="C318">
        <f>Administration!AC29</f>
        <v>900</v>
      </c>
      <c r="D318" s="46" t="str">
        <f>Administration!AD29</f>
        <v>043</v>
      </c>
      <c r="E318" s="46"/>
      <c r="H318">
        <f>Administration!AG29</f>
        <v>110</v>
      </c>
      <c r="I318" t="str">
        <f>Administration!AH29</f>
        <v>USD</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2">
      <c r="A319" t="str">
        <f>Administration!AA30</f>
        <v>Budget</v>
      </c>
      <c r="B319" t="str">
        <f>Administration!AB30</f>
        <v/>
      </c>
      <c r="C319">
        <f>Administration!AC30</f>
        <v>900</v>
      </c>
      <c r="D319" s="46" t="str">
        <f>Administration!AD30</f>
        <v>043</v>
      </c>
      <c r="E319" s="46"/>
      <c r="H319">
        <f>Administration!AG30</f>
        <v>110</v>
      </c>
      <c r="I319" t="str">
        <f>Administration!AH30</f>
        <v>USD</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2">
      <c r="A320" t="str">
        <f>Administration!AA31</f>
        <v>Budget</v>
      </c>
      <c r="B320" t="str">
        <f>Administration!AB31</f>
        <v/>
      </c>
      <c r="C320">
        <f>Administration!AC31</f>
        <v>900</v>
      </c>
      <c r="D320" s="46" t="str">
        <f>Administration!AD31</f>
        <v>043</v>
      </c>
      <c r="E320" s="46"/>
      <c r="H320">
        <f>Administration!AG31</f>
        <v>110</v>
      </c>
      <c r="I320" t="str">
        <f>Administration!AH31</f>
        <v>USD</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2">
      <c r="A321" t="str">
        <f>Administration!AA32</f>
        <v>Budget</v>
      </c>
      <c r="B321" t="str">
        <f>Administration!AB32</f>
        <v/>
      </c>
      <c r="C321">
        <f>Administration!AC32</f>
        <v>900</v>
      </c>
      <c r="D321" s="46" t="str">
        <f>Administration!AD32</f>
        <v>043</v>
      </c>
      <c r="E321" s="46"/>
      <c r="H321">
        <f>Administration!AG32</f>
        <v>110</v>
      </c>
      <c r="I321" t="str">
        <f>Administration!AH32</f>
        <v>USD</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2">
      <c r="A322" t="str">
        <f>Administration!AA33</f>
        <v>Budget</v>
      </c>
      <c r="B322" t="str">
        <f>Administration!AB33</f>
        <v/>
      </c>
      <c r="C322">
        <f>Administration!AC33</f>
        <v>900</v>
      </c>
      <c r="D322" s="46" t="str">
        <f>Administration!AD33</f>
        <v>043</v>
      </c>
      <c r="E322" s="46"/>
      <c r="H322">
        <f>Administration!AG33</f>
        <v>110</v>
      </c>
      <c r="I322" t="str">
        <f>Administration!AH33</f>
        <v>USD</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2">
      <c r="A323" t="str">
        <f>Administration!AA34</f>
        <v>Budget</v>
      </c>
      <c r="B323" t="str">
        <f>Administration!AB34</f>
        <v/>
      </c>
      <c r="C323">
        <f>Administration!AC34</f>
        <v>900</v>
      </c>
      <c r="D323" s="46" t="str">
        <f>Administration!AD34</f>
        <v>043</v>
      </c>
      <c r="E323" s="46"/>
      <c r="H323">
        <f>Administration!AG34</f>
        <v>110</v>
      </c>
      <c r="I323" t="str">
        <f>Administration!AH34</f>
        <v>USD</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2">
      <c r="A324" t="str">
        <f>'Food and Meals'!AA10</f>
        <v>Budget</v>
      </c>
      <c r="B324" t="str">
        <f>'Food and Meals'!AB10</f>
        <v>7078-000000</v>
      </c>
      <c r="C324">
        <f>'Food and Meals'!AC10</f>
        <v>910</v>
      </c>
      <c r="D324" s="46" t="str">
        <f>'Food and Meals'!AD10</f>
        <v>043</v>
      </c>
      <c r="E324" s="46"/>
      <c r="H324">
        <f>'Food and Meals'!AG10</f>
        <v>110</v>
      </c>
      <c r="I324" t="str">
        <f>'Food and Meals'!AH10</f>
        <v>USD</v>
      </c>
      <c r="J324" s="47">
        <f>'Food and Meals'!AI10</f>
        <v>0</v>
      </c>
      <c r="K324" s="47">
        <f>'Food and Meals'!AJ10</f>
        <v>200</v>
      </c>
      <c r="L324" s="47">
        <f>'Food and Meals'!AK10</f>
        <v>0</v>
      </c>
      <c r="M324" s="47">
        <f>'Food and Meals'!AL10</f>
        <v>0</v>
      </c>
      <c r="N324" s="47">
        <f>'Food and Meals'!AM10</f>
        <v>0</v>
      </c>
      <c r="O324" s="47">
        <f>'Food and Meals'!AN10</f>
        <v>0</v>
      </c>
      <c r="P324" s="47">
        <f>'Food and Meals'!AO10</f>
        <v>200</v>
      </c>
      <c r="Q324" s="47">
        <f>'Food and Meals'!AP10</f>
        <v>0</v>
      </c>
      <c r="R324" s="47">
        <f>'Food and Meals'!AQ10</f>
        <v>0</v>
      </c>
      <c r="S324" s="47">
        <f>'Food and Meals'!AR10</f>
        <v>600</v>
      </c>
      <c r="T324" s="47">
        <f>'Food and Meals'!AS10</f>
        <v>0</v>
      </c>
      <c r="U324" s="47">
        <f>'Food and Meals'!AT10</f>
        <v>0</v>
      </c>
      <c r="V324" s="47">
        <f t="shared" si="4"/>
        <v>1000</v>
      </c>
    </row>
    <row r="325" spans="1:22" x14ac:dyDescent="0.2">
      <c r="A325" t="str">
        <f>'Food and Meals'!AA11</f>
        <v>Budget</v>
      </c>
      <c r="B325" t="str">
        <f>'Food and Meals'!AB11</f>
        <v>7016-000000</v>
      </c>
      <c r="C325">
        <f>'Food and Meals'!AC11</f>
        <v>910</v>
      </c>
      <c r="D325" s="46" t="str">
        <f>'Food and Meals'!AD11</f>
        <v>043</v>
      </c>
      <c r="E325" s="46"/>
      <c r="H325">
        <f>'Food and Meals'!AG11</f>
        <v>110</v>
      </c>
      <c r="I325" t="str">
        <f>'Food and Meals'!AH11</f>
        <v>USD</v>
      </c>
      <c r="J325" s="47">
        <f>'Food and Meals'!AI11</f>
        <v>0</v>
      </c>
      <c r="K325" s="47">
        <f>'Food and Meals'!AJ11</f>
        <v>0</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0</v>
      </c>
    </row>
    <row r="326" spans="1:22" x14ac:dyDescent="0.2">
      <c r="A326" t="str">
        <f>'Food and Meals'!AA15</f>
        <v>Budget</v>
      </c>
      <c r="B326" t="str">
        <f>'Food and Meals'!AB15</f>
        <v>7078-000000</v>
      </c>
      <c r="C326">
        <f>'Food and Meals'!AC15</f>
        <v>911</v>
      </c>
      <c r="D326" s="46" t="str">
        <f>'Food and Meals'!AD15</f>
        <v>043</v>
      </c>
      <c r="E326" s="46"/>
      <c r="H326">
        <f>'Food and Meals'!AG15</f>
        <v>110</v>
      </c>
      <c r="I326" t="str">
        <f>'Food and Meals'!AH15</f>
        <v>USD</v>
      </c>
      <c r="J326" s="47">
        <f>'Food and Meals'!AI15</f>
        <v>0</v>
      </c>
      <c r="K326" s="47">
        <f>'Food and Meals'!AJ15</f>
        <v>200</v>
      </c>
      <c r="L326" s="47">
        <f>'Food and Meals'!AK15</f>
        <v>0</v>
      </c>
      <c r="M326" s="47">
        <f>'Food and Meals'!AL15</f>
        <v>0</v>
      </c>
      <c r="N326" s="47">
        <f>'Food and Meals'!AM15</f>
        <v>0</v>
      </c>
      <c r="O326" s="47">
        <f>'Food and Meals'!AN15</f>
        <v>0</v>
      </c>
      <c r="P326" s="47">
        <f>'Food and Meals'!AO15</f>
        <v>200</v>
      </c>
      <c r="Q326" s="47">
        <f>'Food and Meals'!AP15</f>
        <v>0</v>
      </c>
      <c r="R326" s="47">
        <f>'Food and Meals'!AQ15</f>
        <v>0</v>
      </c>
      <c r="S326" s="47">
        <f>'Food and Meals'!AR15</f>
        <v>600</v>
      </c>
      <c r="T326" s="47">
        <f>'Food and Meals'!AS15</f>
        <v>0</v>
      </c>
      <c r="U326" s="47">
        <f>'Food and Meals'!AT15</f>
        <v>0</v>
      </c>
      <c r="V326" s="47">
        <f t="shared" si="4"/>
        <v>1000</v>
      </c>
    </row>
    <row r="327" spans="1:22" x14ac:dyDescent="0.2">
      <c r="A327" t="str">
        <f>'Food and Meals'!AA16</f>
        <v>Budget</v>
      </c>
      <c r="B327" t="str">
        <f>'Food and Meals'!AB16</f>
        <v>7016-000000</v>
      </c>
      <c r="C327">
        <f>'Food and Meals'!AC16</f>
        <v>911</v>
      </c>
      <c r="D327" s="46" t="str">
        <f>'Food and Meals'!AD16</f>
        <v>043</v>
      </c>
      <c r="E327" s="46"/>
      <c r="H327">
        <f>'Food and Meals'!AG16</f>
        <v>110</v>
      </c>
      <c r="I327" t="str">
        <f>'Food and Meals'!AH16</f>
        <v>USD</v>
      </c>
      <c r="J327" s="47">
        <f>'Food and Meals'!AI16</f>
        <v>0</v>
      </c>
      <c r="K327" s="47">
        <f>'Food and Meals'!AJ16</f>
        <v>0</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0</v>
      </c>
    </row>
    <row r="328" spans="1:22" x14ac:dyDescent="0.2">
      <c r="A328" t="str">
        <f>'Food and Meals'!AA20</f>
        <v>Budget</v>
      </c>
      <c r="B328" t="str">
        <f>'Food and Meals'!AB20</f>
        <v>7078-000000</v>
      </c>
      <c r="C328">
        <f>'Food and Meals'!AC20</f>
        <v>912</v>
      </c>
      <c r="D328" s="46" t="str">
        <f>'Food and Meals'!AD20</f>
        <v>043</v>
      </c>
      <c r="E328" s="46"/>
      <c r="H328">
        <f>'Food and Meals'!AG20</f>
        <v>110</v>
      </c>
      <c r="I328" t="str">
        <f>'Food and Meals'!AH20</f>
        <v>USD</v>
      </c>
      <c r="J328" s="47">
        <f>'Food and Meals'!AI20</f>
        <v>0</v>
      </c>
      <c r="K328" s="47">
        <f>'Food and Meals'!AJ20</f>
        <v>200</v>
      </c>
      <c r="L328" s="47">
        <f>'Food and Meals'!AK20</f>
        <v>0</v>
      </c>
      <c r="M328" s="47">
        <f>'Food and Meals'!AL20</f>
        <v>0</v>
      </c>
      <c r="N328" s="47">
        <f>'Food and Meals'!AM20</f>
        <v>0</v>
      </c>
      <c r="O328" s="47">
        <f>'Food and Meals'!AN20</f>
        <v>0</v>
      </c>
      <c r="P328" s="47">
        <f>'Food and Meals'!AO20</f>
        <v>200</v>
      </c>
      <c r="Q328" s="47">
        <f>'Food and Meals'!AP20</f>
        <v>0</v>
      </c>
      <c r="R328" s="47">
        <f>'Food and Meals'!AQ20</f>
        <v>0</v>
      </c>
      <c r="S328" s="47">
        <f>'Food and Meals'!AR20</f>
        <v>0</v>
      </c>
      <c r="T328" s="47">
        <f>'Food and Meals'!AS20</f>
        <v>0</v>
      </c>
      <c r="U328" s="47">
        <f>'Food and Meals'!AT20</f>
        <v>0</v>
      </c>
      <c r="V328" s="47">
        <f t="shared" si="4"/>
        <v>400</v>
      </c>
    </row>
    <row r="329" spans="1:22" x14ac:dyDescent="0.2">
      <c r="A329" t="str">
        <f>'Food and Meals'!AA21</f>
        <v>Budget</v>
      </c>
      <c r="B329" t="str">
        <f>'Food and Meals'!AB21</f>
        <v>7016-000000</v>
      </c>
      <c r="C329">
        <f>'Food and Meals'!AC21</f>
        <v>912</v>
      </c>
      <c r="D329" s="46" t="str">
        <f>'Food and Meals'!AD21</f>
        <v>043</v>
      </c>
      <c r="E329" s="46"/>
      <c r="H329">
        <f>'Food and Meals'!AG21</f>
        <v>110</v>
      </c>
      <c r="I329" t="str">
        <f>'Food and Meals'!AH21</f>
        <v>USD</v>
      </c>
      <c r="J329" s="47">
        <f>'Food and Meals'!AI21</f>
        <v>0</v>
      </c>
      <c r="K329" s="47">
        <f>'Food and Meals'!AJ21</f>
        <v>0</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600</v>
      </c>
      <c r="T329" s="47">
        <f>'Food and Meals'!AS21</f>
        <v>0</v>
      </c>
      <c r="U329" s="47">
        <f>'Food and Meals'!AT21</f>
        <v>0</v>
      </c>
      <c r="V329" s="47">
        <f t="shared" si="4"/>
        <v>600</v>
      </c>
    </row>
    <row r="330" spans="1:22" x14ac:dyDescent="0.2">
      <c r="A330" t="str">
        <f>'Food and Meals'!AA25</f>
        <v>Budget</v>
      </c>
      <c r="B330" t="str">
        <f>'Food and Meals'!AB25</f>
        <v>7078-000000</v>
      </c>
      <c r="C330">
        <f>'Food and Meals'!AC25</f>
        <v>913</v>
      </c>
      <c r="D330" s="46" t="str">
        <f>'Food and Meals'!AD25</f>
        <v>043</v>
      </c>
      <c r="E330" s="46"/>
      <c r="H330">
        <f>'Food and Meals'!AG25</f>
        <v>110</v>
      </c>
      <c r="I330" t="str">
        <f>'Food and Meals'!AH25</f>
        <v>USD</v>
      </c>
      <c r="J330" s="47">
        <f>'Food and Meals'!AI25</f>
        <v>0</v>
      </c>
      <c r="K330" s="47">
        <f>'Food and Meals'!AJ25</f>
        <v>0</v>
      </c>
      <c r="L330" s="47">
        <f>'Food and Meals'!AK25</f>
        <v>0</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0</v>
      </c>
      <c r="U330" s="47">
        <f>'Food and Meals'!AT25</f>
        <v>0</v>
      </c>
      <c r="V330" s="47">
        <f t="shared" si="4"/>
        <v>0</v>
      </c>
    </row>
    <row r="331" spans="1:22" x14ac:dyDescent="0.2">
      <c r="A331" t="str">
        <f>'Food and Meals'!AA26</f>
        <v>Budget</v>
      </c>
      <c r="B331" t="str">
        <f>'Food and Meals'!AB26</f>
        <v>7016-000000</v>
      </c>
      <c r="C331">
        <f>'Food and Meals'!AC26</f>
        <v>913</v>
      </c>
      <c r="D331" s="46" t="str">
        <f>'Food and Meals'!AD26</f>
        <v>043</v>
      </c>
      <c r="E331" s="46"/>
      <c r="H331">
        <f>'Food and Meals'!AG26</f>
        <v>110</v>
      </c>
      <c r="I331" t="str">
        <f>'Food and Meals'!AH26</f>
        <v>USD</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2">
      <c r="A332" t="str">
        <f>'Food and Meals'!AA30</f>
        <v>Budget</v>
      </c>
      <c r="B332" t="str">
        <f>'Food and Meals'!AB30</f>
        <v>7078-000000</v>
      </c>
      <c r="C332">
        <f>'Food and Meals'!AC30</f>
        <v>914</v>
      </c>
      <c r="D332" s="46" t="str">
        <f>'Food and Meals'!AD30</f>
        <v>043</v>
      </c>
      <c r="E332" s="46"/>
      <c r="H332">
        <f>'Food and Meals'!AG30</f>
        <v>110</v>
      </c>
      <c r="I332" t="str">
        <f>'Food and Meals'!AH30</f>
        <v>USD</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0</v>
      </c>
      <c r="V332" s="47">
        <f t="shared" si="4"/>
        <v>0</v>
      </c>
    </row>
    <row r="333" spans="1:22" x14ac:dyDescent="0.2">
      <c r="A333" t="str">
        <f>'Food and Meals'!AA31</f>
        <v>Budget</v>
      </c>
      <c r="B333" t="str">
        <f>'Food and Meals'!AB31</f>
        <v>7016-000000</v>
      </c>
      <c r="C333">
        <f>'Food and Meals'!AC31</f>
        <v>914</v>
      </c>
      <c r="D333" s="46" t="str">
        <f>'Food and Meals'!AD31</f>
        <v>043</v>
      </c>
      <c r="E333" s="46"/>
      <c r="H333">
        <f>'Food and Meals'!AG31</f>
        <v>110</v>
      </c>
      <c r="I333" t="str">
        <f>'Food and Meals'!AH31</f>
        <v>USD</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2">
      <c r="A334" t="str">
        <f>'Food and Meals'!AA35</f>
        <v>Budget</v>
      </c>
      <c r="B334" t="str">
        <f>'Food and Meals'!AB35</f>
        <v>7078-000000</v>
      </c>
      <c r="C334">
        <f>'Food and Meals'!AC35</f>
        <v>915</v>
      </c>
      <c r="D334" s="46" t="str">
        <f>'Food and Meals'!AD35</f>
        <v>043</v>
      </c>
      <c r="E334" s="46"/>
      <c r="H334">
        <f>'Food and Meals'!AG35</f>
        <v>110</v>
      </c>
      <c r="I334" t="str">
        <f>'Food and Meals'!AH35</f>
        <v>USD</v>
      </c>
      <c r="J334" s="47">
        <f>'Food and Meals'!AI35</f>
        <v>0</v>
      </c>
      <c r="K334" s="47">
        <f>'Food and Meals'!AJ35</f>
        <v>0</v>
      </c>
      <c r="L334" s="47">
        <f>'Food and Meals'!AK35</f>
        <v>0</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0</v>
      </c>
      <c r="U334" s="47">
        <f>'Food and Meals'!AT35</f>
        <v>0</v>
      </c>
      <c r="V334" s="47">
        <f t="shared" si="4"/>
        <v>0</v>
      </c>
    </row>
    <row r="335" spans="1:22" x14ac:dyDescent="0.2">
      <c r="A335" t="str">
        <f>'Food and Meals'!AA36</f>
        <v>Budget</v>
      </c>
      <c r="B335" t="str">
        <f>'Food and Meals'!AB36</f>
        <v>7016-000000</v>
      </c>
      <c r="C335">
        <f>'Food and Meals'!AC36</f>
        <v>915</v>
      </c>
      <c r="D335" s="46" t="str">
        <f>'Food and Meals'!AD36</f>
        <v>043</v>
      </c>
      <c r="E335" s="46"/>
      <c r="H335">
        <f>'Food and Meals'!AG36</f>
        <v>110</v>
      </c>
      <c r="I335" t="str">
        <f>'Food and Meals'!AH36</f>
        <v>USD</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2">
      <c r="A336" t="str">
        <f>'Food and Meals'!AA40</f>
        <v>Budget</v>
      </c>
      <c r="B336" t="str">
        <f>'Food and Meals'!AB40</f>
        <v>7078-000000</v>
      </c>
      <c r="C336">
        <f>'Food and Meals'!AC40</f>
        <v>916</v>
      </c>
      <c r="D336" s="46" t="str">
        <f>'Food and Meals'!AD40</f>
        <v>043</v>
      </c>
      <c r="E336" s="46"/>
      <c r="H336">
        <f>'Food and Meals'!AG40</f>
        <v>110</v>
      </c>
      <c r="I336" t="str">
        <f>'Food and Meals'!AH40</f>
        <v>USD</v>
      </c>
      <c r="J336" s="47">
        <f>'Food and Meals'!AI40</f>
        <v>0</v>
      </c>
      <c r="K336" s="47">
        <f>'Food and Meals'!AJ40</f>
        <v>0</v>
      </c>
      <c r="L336" s="47">
        <f>'Food and Meals'!AK40</f>
        <v>0</v>
      </c>
      <c r="M336" s="47">
        <f>'Food and Meals'!AL40</f>
        <v>0</v>
      </c>
      <c r="N336" s="47">
        <f>'Food and Meals'!AM40</f>
        <v>0</v>
      </c>
      <c r="O336" s="47">
        <f>'Food and Meals'!AN40</f>
        <v>0</v>
      </c>
      <c r="P336" s="47">
        <f>'Food and Meals'!AO40</f>
        <v>0</v>
      </c>
      <c r="Q336" s="47">
        <f>'Food and Meals'!AP40</f>
        <v>0</v>
      </c>
      <c r="R336" s="47">
        <f>'Food and Meals'!AQ40</f>
        <v>0</v>
      </c>
      <c r="S336" s="47">
        <f>'Food and Meals'!AR40</f>
        <v>0</v>
      </c>
      <c r="T336" s="47">
        <f>'Food and Meals'!AS40</f>
        <v>0</v>
      </c>
      <c r="U336" s="47">
        <f>'Food and Meals'!AT40</f>
        <v>0</v>
      </c>
      <c r="V336" s="47">
        <f t="shared" si="4"/>
        <v>0</v>
      </c>
    </row>
    <row r="337" spans="1:22" x14ac:dyDescent="0.2">
      <c r="A337" t="str">
        <f>'Food and Meals'!AA41</f>
        <v>Budget</v>
      </c>
      <c r="B337" t="str">
        <f>'Food and Meals'!AB41</f>
        <v>7016-000000</v>
      </c>
      <c r="C337">
        <f>'Food and Meals'!AC41</f>
        <v>916</v>
      </c>
      <c r="D337" s="46" t="str">
        <f>'Food and Meals'!AD41</f>
        <v>043</v>
      </c>
      <c r="E337" s="46"/>
      <c r="H337">
        <f>'Food and Meals'!AG41</f>
        <v>110</v>
      </c>
      <c r="I337" t="str">
        <f>'Food and Meals'!AH41</f>
        <v>USD</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2">
      <c r="A338" t="str">
        <f>'Food and Meals'!AA45</f>
        <v>Budget</v>
      </c>
      <c r="B338" t="str">
        <f>'Food and Meals'!AB45</f>
        <v>7078-000000</v>
      </c>
      <c r="C338">
        <f>'Food and Meals'!AC45</f>
        <v>917</v>
      </c>
      <c r="D338" s="46" t="str">
        <f>'Food and Meals'!AD45</f>
        <v>043</v>
      </c>
      <c r="E338" s="46"/>
      <c r="H338">
        <f>'Food and Meals'!AG45</f>
        <v>110</v>
      </c>
      <c r="I338" t="str">
        <f>'Food and Meals'!AH45</f>
        <v>USD</v>
      </c>
      <c r="J338" s="47">
        <f>'Food and Meals'!AI45</f>
        <v>0</v>
      </c>
      <c r="K338" s="47">
        <f>'Food and Meals'!AJ45</f>
        <v>0</v>
      </c>
      <c r="L338" s="47">
        <f>'Food and Meals'!AK45</f>
        <v>0</v>
      </c>
      <c r="M338" s="47">
        <f>'Food and Meals'!AL45</f>
        <v>0</v>
      </c>
      <c r="N338" s="47">
        <f>'Food and Meals'!AM45</f>
        <v>0</v>
      </c>
      <c r="O338" s="47">
        <f>'Food and Meals'!AN45</f>
        <v>0</v>
      </c>
      <c r="P338" s="47">
        <f>'Food and Meals'!AO45</f>
        <v>0</v>
      </c>
      <c r="Q338" s="47">
        <f>'Food and Meals'!AP45</f>
        <v>0</v>
      </c>
      <c r="R338" s="47">
        <f>'Food and Meals'!AQ45</f>
        <v>0</v>
      </c>
      <c r="S338" s="47">
        <f>'Food and Meals'!AR45</f>
        <v>0</v>
      </c>
      <c r="T338" s="47">
        <f>'Food and Meals'!AS45</f>
        <v>0</v>
      </c>
      <c r="U338" s="47">
        <f>'Food and Meals'!AT45</f>
        <v>0</v>
      </c>
      <c r="V338" s="47">
        <f t="shared" si="4"/>
        <v>0</v>
      </c>
    </row>
    <row r="339" spans="1:22" x14ac:dyDescent="0.2">
      <c r="A339" t="str">
        <f>'Food and Meals'!AA46</f>
        <v>Budget</v>
      </c>
      <c r="B339" t="str">
        <f>'Food and Meals'!AB46</f>
        <v>7016-000000</v>
      </c>
      <c r="C339">
        <f>'Food and Meals'!AC46</f>
        <v>917</v>
      </c>
      <c r="D339" s="46" t="str">
        <f>'Food and Meals'!AD46</f>
        <v>043</v>
      </c>
      <c r="E339" s="46"/>
      <c r="H339">
        <f>'Food and Meals'!AG46</f>
        <v>110</v>
      </c>
      <c r="I339" t="str">
        <f>'Food and Meals'!AH46</f>
        <v>USD</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2">
      <c r="A340" t="str">
        <f>'Food and Meals'!AA50</f>
        <v>Budget</v>
      </c>
      <c r="B340" t="str">
        <f>'Food and Meals'!AB50</f>
        <v>7078-000000</v>
      </c>
      <c r="C340">
        <f>'Food and Meals'!AC50</f>
        <v>918</v>
      </c>
      <c r="D340" s="46" t="str">
        <f>'Food and Meals'!AD50</f>
        <v>043</v>
      </c>
      <c r="E340" s="46"/>
      <c r="H340">
        <f>'Food and Meals'!AG50</f>
        <v>110</v>
      </c>
      <c r="I340" t="str">
        <f>'Food and Meals'!AH50</f>
        <v>USD</v>
      </c>
      <c r="J340" s="47">
        <f>'Food and Meals'!AI50</f>
        <v>0</v>
      </c>
      <c r="K340" s="47">
        <f>'Food and Meals'!AJ50</f>
        <v>0</v>
      </c>
      <c r="L340" s="47">
        <f>'Food and Meals'!AK50</f>
        <v>0</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0</v>
      </c>
      <c r="U340" s="47">
        <f>'Food and Meals'!AT50</f>
        <v>0</v>
      </c>
      <c r="V340" s="47">
        <f t="shared" si="4"/>
        <v>0</v>
      </c>
    </row>
    <row r="341" spans="1:22" x14ac:dyDescent="0.2">
      <c r="A341" t="str">
        <f>'Food and Meals'!AA51</f>
        <v>Budget</v>
      </c>
      <c r="B341" t="str">
        <f>'Food and Meals'!AB51</f>
        <v>7016-000000</v>
      </c>
      <c r="C341">
        <f>'Food and Meals'!AC51</f>
        <v>918</v>
      </c>
      <c r="D341" s="46" t="str">
        <f>'Food and Meals'!AD51</f>
        <v>043</v>
      </c>
      <c r="E341" s="46"/>
      <c r="H341">
        <f>'Food and Meals'!AG51</f>
        <v>110</v>
      </c>
      <c r="I341" t="str">
        <f>'Food and Meals'!AH51</f>
        <v>USD</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2">
      <c r="A342" t="str">
        <f>'Food and Meals'!AA55</f>
        <v>Budget</v>
      </c>
      <c r="B342" t="str">
        <f>'Food and Meals'!AB55</f>
        <v>7078-000000</v>
      </c>
      <c r="C342">
        <f>'Food and Meals'!AC55</f>
        <v>919</v>
      </c>
      <c r="D342" s="46" t="str">
        <f>'Food and Meals'!AD55</f>
        <v>043</v>
      </c>
      <c r="E342" s="46"/>
      <c r="H342">
        <f>'Food and Meals'!AG55</f>
        <v>110</v>
      </c>
      <c r="I342" t="str">
        <f>'Food and Meals'!AH55</f>
        <v>USD</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2">
      <c r="A343" t="str">
        <f>'Food and Meals'!AA56</f>
        <v>Budget</v>
      </c>
      <c r="B343" t="str">
        <f>'Food and Meals'!AB56</f>
        <v>7016-000000</v>
      </c>
      <c r="C343">
        <f>'Food and Meals'!AC56</f>
        <v>919</v>
      </c>
      <c r="D343" s="46" t="str">
        <f>'Food and Meals'!AD56</f>
        <v>043</v>
      </c>
      <c r="E343" s="46"/>
      <c r="H343">
        <f>'Food and Meals'!AG56</f>
        <v>110</v>
      </c>
      <c r="I343" t="str">
        <f>'Food and Meals'!AH56</f>
        <v>USD</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2">
      <c r="A344" t="str">
        <f>'Food and Meals'!AA60</f>
        <v>Budget</v>
      </c>
      <c r="B344" t="str">
        <f>'Food and Meals'!AB60</f>
        <v>7078-000000</v>
      </c>
      <c r="C344">
        <f>'Food and Meals'!AC60</f>
        <v>920</v>
      </c>
      <c r="D344" s="46" t="str">
        <f>'Food and Meals'!AD60</f>
        <v>043</v>
      </c>
      <c r="E344" s="46"/>
      <c r="H344">
        <f>'Food and Meals'!AG60</f>
        <v>110</v>
      </c>
      <c r="I344" t="str">
        <f>'Food and Meals'!AH60</f>
        <v>USD</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0</v>
      </c>
      <c r="T344" s="47">
        <f>'Food and Meals'!AS60</f>
        <v>0</v>
      </c>
      <c r="U344" s="47">
        <f>'Food and Meals'!AT60</f>
        <v>0</v>
      </c>
      <c r="V344" s="47">
        <f t="shared" si="4"/>
        <v>0</v>
      </c>
    </row>
    <row r="345" spans="1:22" x14ac:dyDescent="0.2">
      <c r="A345" t="str">
        <f>'Food and Meals'!AA61</f>
        <v>Budget</v>
      </c>
      <c r="B345" t="str">
        <f>'Food and Meals'!AB61</f>
        <v>7016-000000</v>
      </c>
      <c r="C345">
        <f>'Food and Meals'!AC61</f>
        <v>920</v>
      </c>
      <c r="D345" s="46" t="str">
        <f>'Food and Meals'!AD61</f>
        <v>043</v>
      </c>
      <c r="E345" s="46"/>
      <c r="H345">
        <f>'Food and Meals'!AG61</f>
        <v>110</v>
      </c>
      <c r="I345" t="str">
        <f>'Food and Meals'!AH61</f>
        <v>USD</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300</v>
      </c>
      <c r="T345" s="47">
        <f>'Food and Meals'!AS61</f>
        <v>0</v>
      </c>
      <c r="U345" s="47">
        <f>'Food and Meals'!AT61</f>
        <v>0</v>
      </c>
      <c r="V345" s="47">
        <f t="shared" si="4"/>
        <v>300</v>
      </c>
    </row>
    <row r="346" spans="1:22" x14ac:dyDescent="0.2">
      <c r="A346" t="str">
        <f>'Food and Meals'!AA65</f>
        <v>Budget</v>
      </c>
      <c r="B346" t="str">
        <f>'Food and Meals'!AB65</f>
        <v>7078-000000</v>
      </c>
      <c r="C346">
        <f>'Food and Meals'!AC65</f>
        <v>921</v>
      </c>
      <c r="D346" s="46" t="str">
        <f>'Food and Meals'!AD65</f>
        <v>043</v>
      </c>
      <c r="E346" s="46"/>
      <c r="H346">
        <f>'Food and Meals'!AG65</f>
        <v>110</v>
      </c>
      <c r="I346" t="str">
        <f>'Food and Meals'!AH65</f>
        <v>USD</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100</v>
      </c>
      <c r="T346" s="47">
        <f>'Food and Meals'!AS65</f>
        <v>0</v>
      </c>
      <c r="U346" s="47">
        <f>'Food and Meals'!AT65</f>
        <v>0</v>
      </c>
      <c r="V346" s="47">
        <f t="shared" si="4"/>
        <v>100</v>
      </c>
    </row>
    <row r="347" spans="1:22" x14ac:dyDescent="0.2">
      <c r="A347" t="str">
        <f>'Food and Meals'!AA66</f>
        <v>Budget</v>
      </c>
      <c r="B347" t="str">
        <f>'Food and Meals'!AB66</f>
        <v>7016-000000</v>
      </c>
      <c r="C347">
        <f>'Food and Meals'!AC66</f>
        <v>921</v>
      </c>
      <c r="D347" s="46" t="str">
        <f>'Food and Meals'!AD66</f>
        <v>043</v>
      </c>
      <c r="E347" s="46"/>
      <c r="H347">
        <f>'Food and Meals'!AG66</f>
        <v>110</v>
      </c>
      <c r="I347" t="str">
        <f>'Food and Meals'!AH66</f>
        <v>USD</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2">
      <c r="A348" t="str">
        <f>'Food and Meals'!AA70</f>
        <v>Budget</v>
      </c>
      <c r="B348" t="str">
        <f>'Food and Meals'!AB70</f>
        <v>7078-000000</v>
      </c>
      <c r="C348">
        <f>'Food and Meals'!AC70</f>
        <v>922</v>
      </c>
      <c r="D348" s="46" t="str">
        <f>'Food and Meals'!AD70</f>
        <v>043</v>
      </c>
      <c r="E348" s="46"/>
      <c r="H348">
        <f>'Food and Meals'!AG70</f>
        <v>110</v>
      </c>
      <c r="I348" t="str">
        <f>'Food and Meals'!AH70</f>
        <v>USD</v>
      </c>
      <c r="J348" s="47">
        <f>'Food and Meals'!AI70</f>
        <v>0</v>
      </c>
      <c r="K348" s="47">
        <f>'Food and Meals'!AJ70</f>
        <v>0</v>
      </c>
      <c r="L348" s="47">
        <f>'Food and Meals'!AK70</f>
        <v>0</v>
      </c>
      <c r="M348" s="47">
        <f>'Food and Meals'!AL70</f>
        <v>0</v>
      </c>
      <c r="N348" s="47">
        <f>'Food and Meals'!AM70</f>
        <v>0</v>
      </c>
      <c r="O348" s="47">
        <f>'Food and Meals'!AN70</f>
        <v>0</v>
      </c>
      <c r="P348" s="47">
        <f>'Food and Meals'!AO70</f>
        <v>0</v>
      </c>
      <c r="Q348" s="47">
        <f>'Food and Meals'!AP70</f>
        <v>0</v>
      </c>
      <c r="R348" s="47">
        <f>'Food and Meals'!AQ70</f>
        <v>0</v>
      </c>
      <c r="S348" s="47">
        <f>'Food and Meals'!AR70</f>
        <v>0</v>
      </c>
      <c r="T348" s="47">
        <f>'Food and Meals'!AS70</f>
        <v>0</v>
      </c>
      <c r="U348" s="47">
        <f>'Food and Meals'!AT70</f>
        <v>0</v>
      </c>
      <c r="V348" s="47">
        <f t="shared" si="4"/>
        <v>0</v>
      </c>
    </row>
    <row r="349" spans="1:22" x14ac:dyDescent="0.2">
      <c r="A349" t="str">
        <f>'Food and Meals'!AA71</f>
        <v>Budget</v>
      </c>
      <c r="B349" t="str">
        <f>'Food and Meals'!AB71</f>
        <v>7016-000000</v>
      </c>
      <c r="C349">
        <f>'Food and Meals'!AC71</f>
        <v>922</v>
      </c>
      <c r="D349" s="46" t="str">
        <f>'Food and Meals'!AD71</f>
        <v>043</v>
      </c>
      <c r="E349" s="46"/>
      <c r="H349">
        <f>'Food and Meals'!AG71</f>
        <v>110</v>
      </c>
      <c r="I349" t="str">
        <f>'Food and Meals'!AH71</f>
        <v>USD</v>
      </c>
      <c r="J349" s="47">
        <f>'Food and Meals'!AI71</f>
        <v>0</v>
      </c>
      <c r="K349" s="47">
        <f>'Food and Meals'!AJ71</f>
        <v>0</v>
      </c>
      <c r="L349" s="47">
        <f>'Food and Meals'!AK71</f>
        <v>0</v>
      </c>
      <c r="M349" s="47">
        <f>'Food and Meals'!AL71</f>
        <v>0</v>
      </c>
      <c r="N349" s="47">
        <f>'Food and Meals'!AM71</f>
        <v>0</v>
      </c>
      <c r="O349" s="47">
        <f>'Food and Meals'!AN71</f>
        <v>0</v>
      </c>
      <c r="P349" s="47">
        <f>'Food and Meals'!AO71</f>
        <v>0</v>
      </c>
      <c r="Q349" s="47">
        <f>'Food and Meals'!AP71</f>
        <v>0</v>
      </c>
      <c r="R349" s="47">
        <f>'Food and Meals'!AQ71</f>
        <v>0</v>
      </c>
      <c r="S349" s="47">
        <f>'Food and Meals'!AR71</f>
        <v>0</v>
      </c>
      <c r="T349" s="47">
        <f>'Food and Meals'!AS71</f>
        <v>0</v>
      </c>
      <c r="U349" s="47">
        <f>'Food and Meals'!AT71</f>
        <v>0</v>
      </c>
      <c r="V349" s="47">
        <f t="shared" si="4"/>
        <v>0</v>
      </c>
    </row>
    <row r="350" spans="1:22" x14ac:dyDescent="0.2">
      <c r="A350" t="str">
        <f>Travel!AA10</f>
        <v>Budget</v>
      </c>
      <c r="B350" t="str">
        <f>Travel!AB10</f>
        <v>7056-000000</v>
      </c>
      <c r="C350">
        <f>Travel!AC10</f>
        <v>951</v>
      </c>
      <c r="D350" s="46" t="str">
        <f>Travel!AD10</f>
        <v>043</v>
      </c>
      <c r="E350" s="46"/>
      <c r="H350">
        <f>Travel!AG10</f>
        <v>110</v>
      </c>
      <c r="I350" t="str">
        <f>Travel!AH10</f>
        <v>USD</v>
      </c>
      <c r="J350" s="47">
        <f>Travel!AI10</f>
        <v>0</v>
      </c>
      <c r="K350" s="47">
        <f>Travel!AJ10</f>
        <v>1170</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1170</v>
      </c>
    </row>
    <row r="351" spans="1:22" x14ac:dyDescent="0.2">
      <c r="A351" t="str">
        <f>Travel!AA11</f>
        <v>Budget</v>
      </c>
      <c r="B351" t="str">
        <f>Travel!AB11</f>
        <v>7060-000000</v>
      </c>
      <c r="C351">
        <f>Travel!AC11</f>
        <v>951</v>
      </c>
      <c r="D351" s="46" t="str">
        <f>Travel!AD11</f>
        <v>043</v>
      </c>
      <c r="E351" s="46"/>
      <c r="H351">
        <f>Travel!AG11</f>
        <v>110</v>
      </c>
      <c r="I351" t="str">
        <f>Travel!AH11</f>
        <v>USD</v>
      </c>
      <c r="J351" s="47">
        <f>Travel!AI11</f>
        <v>0</v>
      </c>
      <c r="K351" s="47">
        <f>Travel!AJ11</f>
        <v>0</v>
      </c>
      <c r="L351" s="47">
        <f>Travel!AK11</f>
        <v>0</v>
      </c>
      <c r="M351" s="47">
        <f>Travel!AL11</f>
        <v>0</v>
      </c>
      <c r="N351" s="47">
        <f>Travel!AM11</f>
        <v>0</v>
      </c>
      <c r="O351" s="47">
        <f>Travel!AN11</f>
        <v>0</v>
      </c>
      <c r="P351" s="47">
        <f>Travel!AO11</f>
        <v>0</v>
      </c>
      <c r="Q351" s="47">
        <f>Travel!AP11</f>
        <v>0</v>
      </c>
      <c r="R351" s="47">
        <f>Travel!AQ11</f>
        <v>0</v>
      </c>
      <c r="S351" s="47">
        <f>Travel!AR11</f>
        <v>0</v>
      </c>
      <c r="T351" s="47">
        <f>Travel!AS11</f>
        <v>0</v>
      </c>
      <c r="U351" s="47">
        <f>Travel!AT11</f>
        <v>0</v>
      </c>
      <c r="V351" s="47">
        <f t="shared" si="4"/>
        <v>0</v>
      </c>
    </row>
    <row r="352" spans="1:22" x14ac:dyDescent="0.2">
      <c r="A352" t="str">
        <f>Travel!AA12</f>
        <v>Budget</v>
      </c>
      <c r="B352" t="str">
        <f>Travel!AB12</f>
        <v>7062-000000</v>
      </c>
      <c r="C352">
        <f>Travel!AC12</f>
        <v>951</v>
      </c>
      <c r="D352" s="46" t="str">
        <f>Travel!AD12</f>
        <v>043</v>
      </c>
      <c r="E352" s="46"/>
      <c r="H352">
        <f>Travel!AG12</f>
        <v>110</v>
      </c>
      <c r="I352" t="str">
        <f>Travel!AH12</f>
        <v>USD</v>
      </c>
      <c r="J352" s="47">
        <f>Travel!AI12</f>
        <v>0</v>
      </c>
      <c r="K352" s="47">
        <f>Travel!AJ12</f>
        <v>0</v>
      </c>
      <c r="L352" s="47">
        <f>Travel!AK12</f>
        <v>0</v>
      </c>
      <c r="M352" s="47">
        <f>Travel!AL12</f>
        <v>0</v>
      </c>
      <c r="N352" s="47">
        <f>Travel!AM12</f>
        <v>200</v>
      </c>
      <c r="O352" s="47">
        <f>Travel!AN12</f>
        <v>0</v>
      </c>
      <c r="P352" s="47">
        <f>Travel!AO12</f>
        <v>0</v>
      </c>
      <c r="Q352" s="47">
        <f>Travel!AP12</f>
        <v>0</v>
      </c>
      <c r="R352" s="47">
        <f>Travel!AQ12</f>
        <v>0</v>
      </c>
      <c r="S352" s="47">
        <f>Travel!AR12</f>
        <v>200</v>
      </c>
      <c r="T352" s="47">
        <f>Travel!AS12</f>
        <v>0</v>
      </c>
      <c r="U352" s="47">
        <f>Travel!AT12</f>
        <v>0</v>
      </c>
      <c r="V352" s="47">
        <f t="shared" si="4"/>
        <v>400</v>
      </c>
    </row>
    <row r="353" spans="1:22" x14ac:dyDescent="0.2">
      <c r="A353" t="str">
        <f>Travel!AA13</f>
        <v>Budget</v>
      </c>
      <c r="B353" t="str">
        <f>Travel!AB13</f>
        <v>7064-000000</v>
      </c>
      <c r="C353">
        <f>Travel!AC13</f>
        <v>951</v>
      </c>
      <c r="D353" s="46" t="str">
        <f>Travel!AD13</f>
        <v>043</v>
      </c>
      <c r="E353" s="46"/>
      <c r="H353">
        <f>Travel!AG13</f>
        <v>110</v>
      </c>
      <c r="I353" t="str">
        <f>Travel!AH13</f>
        <v>USD</v>
      </c>
      <c r="J353" s="47">
        <f>Travel!AI13</f>
        <v>0</v>
      </c>
      <c r="K353" s="47">
        <f>Travel!AJ13</f>
        <v>0</v>
      </c>
      <c r="L353" s="47">
        <f>Travel!AK13</f>
        <v>0</v>
      </c>
      <c r="M353" s="47">
        <f>Travel!AL13</f>
        <v>0</v>
      </c>
      <c r="N353" s="47">
        <f>Travel!AM13</f>
        <v>0</v>
      </c>
      <c r="O353" s="47">
        <f>Travel!AN13</f>
        <v>0</v>
      </c>
      <c r="P353" s="47">
        <f>Travel!AO13</f>
        <v>0</v>
      </c>
      <c r="Q353" s="47">
        <f>Travel!AP13</f>
        <v>0</v>
      </c>
      <c r="R353" s="47">
        <f>Travel!AQ13</f>
        <v>0</v>
      </c>
      <c r="S353" s="47">
        <f>Travel!AR13</f>
        <v>0</v>
      </c>
      <c r="T353" s="47">
        <f>Travel!AS13</f>
        <v>0</v>
      </c>
      <c r="U353" s="47">
        <f>Travel!AT13</f>
        <v>0</v>
      </c>
      <c r="V353" s="47">
        <f t="shared" si="4"/>
        <v>0</v>
      </c>
    </row>
    <row r="354" spans="1:22" x14ac:dyDescent="0.2">
      <c r="A354" t="str">
        <f>Travel!AA14</f>
        <v>Budget</v>
      </c>
      <c r="B354" t="str">
        <f>Travel!AB14</f>
        <v>7066-000000</v>
      </c>
      <c r="C354">
        <f>Travel!AC14</f>
        <v>951</v>
      </c>
      <c r="D354" s="46" t="str">
        <f>Travel!AD14</f>
        <v>043</v>
      </c>
      <c r="E354" s="46"/>
      <c r="H354">
        <f>Travel!AG14</f>
        <v>110</v>
      </c>
      <c r="I354" t="str">
        <f>Travel!AH14</f>
        <v>USD</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2">
      <c r="A355" t="str">
        <f>Travel!AA15</f>
        <v>Budget</v>
      </c>
      <c r="B355" t="str">
        <f>Travel!AB15</f>
        <v>7068-000000</v>
      </c>
      <c r="C355">
        <f>Travel!AC15</f>
        <v>951</v>
      </c>
      <c r="D355" s="46" t="str">
        <f>Travel!AD15</f>
        <v>043</v>
      </c>
      <c r="E355" s="46"/>
      <c r="H355">
        <f>Travel!AG15</f>
        <v>110</v>
      </c>
      <c r="I355" t="str">
        <f>Travel!AH15</f>
        <v>USD</v>
      </c>
      <c r="J355" s="47">
        <f>Travel!AI15</f>
        <v>0</v>
      </c>
      <c r="K355" s="47">
        <f>Travel!AJ15</f>
        <v>0</v>
      </c>
      <c r="L355" s="47">
        <f>Travel!AK15</f>
        <v>0</v>
      </c>
      <c r="M355" s="47">
        <f>Travel!AL15</f>
        <v>0</v>
      </c>
      <c r="N355" s="47">
        <f>Travel!AM15</f>
        <v>0</v>
      </c>
      <c r="O355" s="47">
        <f>Travel!AN15</f>
        <v>0</v>
      </c>
      <c r="P355" s="47">
        <f>Travel!AO15</f>
        <v>0</v>
      </c>
      <c r="Q355" s="47">
        <f>Travel!AP15</f>
        <v>0</v>
      </c>
      <c r="R355" s="47">
        <f>Travel!AQ15</f>
        <v>0</v>
      </c>
      <c r="S355" s="47">
        <f>Travel!AR15</f>
        <v>0</v>
      </c>
      <c r="T355" s="47">
        <f>Travel!AS15</f>
        <v>0</v>
      </c>
      <c r="U355" s="47">
        <f>Travel!AT15</f>
        <v>0</v>
      </c>
      <c r="V355" s="47">
        <f t="shared" si="4"/>
        <v>0</v>
      </c>
    </row>
    <row r="356" spans="1:22" x14ac:dyDescent="0.2">
      <c r="A356" t="str">
        <f>Travel!AA16</f>
        <v>Budget</v>
      </c>
      <c r="B356" t="str">
        <f>Travel!AB16</f>
        <v>7072-000000</v>
      </c>
      <c r="C356">
        <f>Travel!AC16</f>
        <v>951</v>
      </c>
      <c r="D356" s="46" t="str">
        <f>Travel!AD16</f>
        <v>043</v>
      </c>
      <c r="E356" s="46"/>
      <c r="H356">
        <f>Travel!AG16</f>
        <v>110</v>
      </c>
      <c r="I356" t="str">
        <f>Travel!AH16</f>
        <v>USD</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2">
      <c r="A357" t="str">
        <f>Travel!AA20</f>
        <v>Budget</v>
      </c>
      <c r="B357" t="str">
        <f>Travel!AB20</f>
        <v>7056-000000</v>
      </c>
      <c r="C357">
        <f>Travel!AC20</f>
        <v>952</v>
      </c>
      <c r="D357" s="46" t="str">
        <f>Travel!AD20</f>
        <v>043</v>
      </c>
      <c r="E357" s="46"/>
      <c r="H357">
        <f>Travel!AG20</f>
        <v>110</v>
      </c>
      <c r="I357" t="str">
        <f>Travel!AH20</f>
        <v>USD</v>
      </c>
      <c r="J357" s="47">
        <f>Travel!AI20</f>
        <v>0</v>
      </c>
      <c r="K357" s="47">
        <f>Travel!AJ20</f>
        <v>1170</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1170</v>
      </c>
    </row>
    <row r="358" spans="1:22" x14ac:dyDescent="0.2">
      <c r="A358" t="str">
        <f>Travel!AA21</f>
        <v>Budget</v>
      </c>
      <c r="B358" t="str">
        <f>Travel!AB21</f>
        <v>7060-000000</v>
      </c>
      <c r="C358">
        <f>Travel!AC21</f>
        <v>952</v>
      </c>
      <c r="D358" s="46" t="str">
        <f>Travel!AD21</f>
        <v>043</v>
      </c>
      <c r="E358" s="46"/>
      <c r="H358">
        <f>Travel!AG21</f>
        <v>110</v>
      </c>
      <c r="I358" t="str">
        <f>Travel!AH21</f>
        <v>USD</v>
      </c>
      <c r="J358" s="47">
        <f>Travel!AI21</f>
        <v>0</v>
      </c>
      <c r="K358" s="47">
        <f>Travel!AJ21</f>
        <v>0</v>
      </c>
      <c r="L358" s="47">
        <f>Travel!AK21</f>
        <v>0</v>
      </c>
      <c r="M358" s="47">
        <f>Travel!AL21</f>
        <v>0</v>
      </c>
      <c r="N358" s="47">
        <f>Travel!AM21</f>
        <v>0</v>
      </c>
      <c r="O358" s="47">
        <f>Travel!AN21</f>
        <v>0</v>
      </c>
      <c r="P358" s="47">
        <f>Travel!AO21</f>
        <v>0</v>
      </c>
      <c r="Q358" s="47">
        <f>Travel!AP21</f>
        <v>0</v>
      </c>
      <c r="R358" s="47">
        <f>Travel!AQ21</f>
        <v>0</v>
      </c>
      <c r="S358" s="47">
        <f>Travel!AR21</f>
        <v>0</v>
      </c>
      <c r="T358" s="47">
        <f>Travel!AS21</f>
        <v>0</v>
      </c>
      <c r="U358" s="47">
        <f>Travel!AT21</f>
        <v>0</v>
      </c>
      <c r="V358" s="47">
        <f t="shared" si="4"/>
        <v>0</v>
      </c>
    </row>
    <row r="359" spans="1:22" x14ac:dyDescent="0.2">
      <c r="A359" t="str">
        <f>Travel!AA22</f>
        <v>Budget</v>
      </c>
      <c r="B359" t="str">
        <f>Travel!AB22</f>
        <v>7062-000000</v>
      </c>
      <c r="C359">
        <f>Travel!AC22</f>
        <v>952</v>
      </c>
      <c r="D359" s="46" t="str">
        <f>Travel!AD22</f>
        <v>043</v>
      </c>
      <c r="E359" s="46"/>
      <c r="H359">
        <f>Travel!AG22</f>
        <v>110</v>
      </c>
      <c r="I359" t="str">
        <f>Travel!AH22</f>
        <v>USD</v>
      </c>
      <c r="J359" s="47">
        <f>Travel!AI22</f>
        <v>0</v>
      </c>
      <c r="K359" s="47">
        <f>Travel!AJ22</f>
        <v>0</v>
      </c>
      <c r="L359" s="47">
        <f>Travel!AK22</f>
        <v>0</v>
      </c>
      <c r="M359" s="47">
        <f>Travel!AL22</f>
        <v>0</v>
      </c>
      <c r="N359" s="47">
        <f>Travel!AM22</f>
        <v>200</v>
      </c>
      <c r="O359" s="47">
        <f>Travel!AN22</f>
        <v>0</v>
      </c>
      <c r="P359" s="47">
        <f>Travel!AO22</f>
        <v>0</v>
      </c>
      <c r="Q359" s="47">
        <f>Travel!AP22</f>
        <v>0</v>
      </c>
      <c r="R359" s="47">
        <f>Travel!AQ22</f>
        <v>0</v>
      </c>
      <c r="S359" s="47">
        <f>Travel!AR22</f>
        <v>200</v>
      </c>
      <c r="T359" s="47">
        <f>Travel!AS22</f>
        <v>0</v>
      </c>
      <c r="U359" s="47">
        <f>Travel!AT22</f>
        <v>0</v>
      </c>
      <c r="V359" s="47">
        <f t="shared" si="4"/>
        <v>400</v>
      </c>
    </row>
    <row r="360" spans="1:22" x14ac:dyDescent="0.2">
      <c r="A360" t="str">
        <f>Travel!AA23</f>
        <v>Budget</v>
      </c>
      <c r="B360" t="str">
        <f>Travel!AB23</f>
        <v>7064-000000</v>
      </c>
      <c r="C360">
        <f>Travel!AC23</f>
        <v>952</v>
      </c>
      <c r="D360" s="46" t="str">
        <f>Travel!AD23</f>
        <v>043</v>
      </c>
      <c r="E360" s="46"/>
      <c r="H360">
        <f>Travel!AG23</f>
        <v>110</v>
      </c>
      <c r="I360" t="str">
        <f>Travel!AH23</f>
        <v>USD</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0</v>
      </c>
      <c r="V360" s="47">
        <f t="shared" si="4"/>
        <v>0</v>
      </c>
    </row>
    <row r="361" spans="1:22" x14ac:dyDescent="0.2">
      <c r="A361" t="str">
        <f>Travel!AA24</f>
        <v>Budget</v>
      </c>
      <c r="B361" t="str">
        <f>Travel!AB24</f>
        <v>7066-000000</v>
      </c>
      <c r="C361">
        <f>Travel!AC24</f>
        <v>952</v>
      </c>
      <c r="D361" s="46" t="str">
        <f>Travel!AD24</f>
        <v>043</v>
      </c>
      <c r="E361" s="46"/>
      <c r="H361">
        <f>Travel!AG24</f>
        <v>110</v>
      </c>
      <c r="I361" t="str">
        <f>Travel!AH24</f>
        <v>USD</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2">
      <c r="A362" t="str">
        <f>Travel!AA25</f>
        <v>Budget</v>
      </c>
      <c r="B362" t="str">
        <f>Travel!AB25</f>
        <v>7068-000000</v>
      </c>
      <c r="C362">
        <f>Travel!AC25</f>
        <v>952</v>
      </c>
      <c r="D362" s="46" t="str">
        <f>Travel!AD25</f>
        <v>043</v>
      </c>
      <c r="E362" s="46"/>
      <c r="H362">
        <f>Travel!AG25</f>
        <v>110</v>
      </c>
      <c r="I362" t="str">
        <f>Travel!AH25</f>
        <v>USD</v>
      </c>
      <c r="J362" s="47">
        <f>Travel!AI25</f>
        <v>0</v>
      </c>
      <c r="K362" s="47">
        <f>Travel!AJ25</f>
        <v>0</v>
      </c>
      <c r="L362" s="47">
        <f>Travel!AK25</f>
        <v>0</v>
      </c>
      <c r="M362" s="47">
        <f>Travel!AL25</f>
        <v>0</v>
      </c>
      <c r="N362" s="47">
        <f>Travel!AM25</f>
        <v>0</v>
      </c>
      <c r="O362" s="47">
        <f>Travel!AN25</f>
        <v>0</v>
      </c>
      <c r="P362" s="47">
        <f>Travel!AO25</f>
        <v>0</v>
      </c>
      <c r="Q362" s="47">
        <f>Travel!AP25</f>
        <v>0</v>
      </c>
      <c r="R362" s="47">
        <f>Travel!AQ25</f>
        <v>0</v>
      </c>
      <c r="S362" s="47">
        <f>Travel!AR25</f>
        <v>0</v>
      </c>
      <c r="T362" s="47">
        <f>Travel!AS25</f>
        <v>0</v>
      </c>
      <c r="U362" s="47">
        <f>Travel!AT25</f>
        <v>0</v>
      </c>
      <c r="V362" s="47">
        <f t="shared" si="4"/>
        <v>0</v>
      </c>
    </row>
    <row r="363" spans="1:22" x14ac:dyDescent="0.2">
      <c r="A363" t="str">
        <f>Travel!AA26</f>
        <v>Budget</v>
      </c>
      <c r="B363" t="str">
        <f>Travel!AB26</f>
        <v>7072-000000</v>
      </c>
      <c r="C363">
        <f>Travel!AC26</f>
        <v>952</v>
      </c>
      <c r="D363" s="46" t="str">
        <f>Travel!AD26</f>
        <v>043</v>
      </c>
      <c r="E363" s="46"/>
      <c r="H363">
        <f>Travel!AG26</f>
        <v>110</v>
      </c>
      <c r="I363" t="str">
        <f>Travel!AH26</f>
        <v>USD</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2">
      <c r="A364" t="str">
        <f>Travel!AA30</f>
        <v>Budget</v>
      </c>
      <c r="B364" t="str">
        <f>Travel!AB30</f>
        <v>7056-000000</v>
      </c>
      <c r="C364">
        <f>Travel!AC30</f>
        <v>953</v>
      </c>
      <c r="D364" s="46" t="str">
        <f>Travel!AD30</f>
        <v>043</v>
      </c>
      <c r="E364" s="46"/>
      <c r="H364">
        <f>Travel!AG30</f>
        <v>110</v>
      </c>
      <c r="I364" t="str">
        <f>Travel!AH30</f>
        <v>USD</v>
      </c>
      <c r="J364" s="47">
        <f>Travel!AI30</f>
        <v>0</v>
      </c>
      <c r="K364" s="47">
        <f>Travel!AJ30</f>
        <v>1170</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1170</v>
      </c>
    </row>
    <row r="365" spans="1:22" x14ac:dyDescent="0.2">
      <c r="A365" t="str">
        <f>Travel!AA31</f>
        <v>Budget</v>
      </c>
      <c r="B365" t="str">
        <f>Travel!AB31</f>
        <v>7060-000000</v>
      </c>
      <c r="C365">
        <f>Travel!AC31</f>
        <v>953</v>
      </c>
      <c r="D365" s="46" t="str">
        <f>Travel!AD31</f>
        <v>043</v>
      </c>
      <c r="E365" s="46"/>
      <c r="H365">
        <f>Travel!AG31</f>
        <v>110</v>
      </c>
      <c r="I365" t="str">
        <f>Travel!AH31</f>
        <v>USD</v>
      </c>
      <c r="J365" s="47">
        <f>Travel!AI31</f>
        <v>0</v>
      </c>
      <c r="K365" s="47">
        <f>Travel!AJ31</f>
        <v>0</v>
      </c>
      <c r="L365" s="47">
        <f>Travel!AK31</f>
        <v>0</v>
      </c>
      <c r="M365" s="47">
        <f>Travel!AL31</f>
        <v>0</v>
      </c>
      <c r="N365" s="47">
        <f>Travel!AM31</f>
        <v>0</v>
      </c>
      <c r="O365" s="47">
        <f>Travel!AN31</f>
        <v>0</v>
      </c>
      <c r="P365" s="47">
        <f>Travel!AO31</f>
        <v>0</v>
      </c>
      <c r="Q365" s="47">
        <f>Travel!AP31</f>
        <v>0</v>
      </c>
      <c r="R365" s="47">
        <f>Travel!AQ31</f>
        <v>0</v>
      </c>
      <c r="S365" s="47">
        <f>Travel!AR31</f>
        <v>0</v>
      </c>
      <c r="T365" s="47">
        <f>Travel!AS31</f>
        <v>0</v>
      </c>
      <c r="U365" s="47">
        <f>Travel!AT31</f>
        <v>0</v>
      </c>
      <c r="V365" s="47">
        <f t="shared" si="4"/>
        <v>0</v>
      </c>
    </row>
    <row r="366" spans="1:22" x14ac:dyDescent="0.2">
      <c r="A366" t="str">
        <f>Travel!AA32</f>
        <v>Budget</v>
      </c>
      <c r="B366" t="str">
        <f>Travel!AB32</f>
        <v>7062-000000</v>
      </c>
      <c r="C366">
        <f>Travel!AC32</f>
        <v>953</v>
      </c>
      <c r="D366" s="46" t="str">
        <f>Travel!AD32</f>
        <v>043</v>
      </c>
      <c r="E366" s="46"/>
      <c r="H366">
        <f>Travel!AG32</f>
        <v>110</v>
      </c>
      <c r="I366" t="str">
        <f>Travel!AH32</f>
        <v>USD</v>
      </c>
      <c r="J366" s="47">
        <f>Travel!AI32</f>
        <v>0</v>
      </c>
      <c r="K366" s="47">
        <f>Travel!AJ32</f>
        <v>0</v>
      </c>
      <c r="L366" s="47">
        <f>Travel!AK32</f>
        <v>0</v>
      </c>
      <c r="M366" s="47">
        <f>Travel!AL32</f>
        <v>0</v>
      </c>
      <c r="N366" s="47">
        <f>Travel!AM32</f>
        <v>200</v>
      </c>
      <c r="O366" s="47">
        <f>Travel!AN32</f>
        <v>0</v>
      </c>
      <c r="P366" s="47">
        <f>Travel!AO32</f>
        <v>0</v>
      </c>
      <c r="Q366" s="47">
        <f>Travel!AP32</f>
        <v>0</v>
      </c>
      <c r="R366" s="47">
        <f>Travel!AQ32</f>
        <v>0</v>
      </c>
      <c r="S366" s="47">
        <f>Travel!AR32</f>
        <v>200</v>
      </c>
      <c r="T366" s="47">
        <f>Travel!AS32</f>
        <v>0</v>
      </c>
      <c r="U366" s="47">
        <f>Travel!AT32</f>
        <v>0</v>
      </c>
      <c r="V366" s="47">
        <f t="shared" si="4"/>
        <v>400</v>
      </c>
    </row>
    <row r="367" spans="1:22" x14ac:dyDescent="0.2">
      <c r="A367" t="str">
        <f>Travel!AA33</f>
        <v>Budget</v>
      </c>
      <c r="B367" t="str">
        <f>Travel!AB33</f>
        <v>7064-000000</v>
      </c>
      <c r="C367">
        <f>Travel!AC33</f>
        <v>953</v>
      </c>
      <c r="D367" s="46" t="str">
        <f>Travel!AD33</f>
        <v>043</v>
      </c>
      <c r="E367" s="46"/>
      <c r="H367">
        <f>Travel!AG33</f>
        <v>110</v>
      </c>
      <c r="I367" t="str">
        <f>Travel!AH33</f>
        <v>USD</v>
      </c>
      <c r="J367" s="47">
        <f>Travel!AI33</f>
        <v>0</v>
      </c>
      <c r="K367" s="47">
        <f>Travel!AJ33</f>
        <v>0</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0</v>
      </c>
      <c r="V367" s="47">
        <f t="shared" si="4"/>
        <v>0</v>
      </c>
    </row>
    <row r="368" spans="1:22" x14ac:dyDescent="0.2">
      <c r="A368" t="str">
        <f>Travel!AA34</f>
        <v>Budget</v>
      </c>
      <c r="B368" t="str">
        <f>Travel!AB34</f>
        <v>7066-000000</v>
      </c>
      <c r="C368">
        <f>Travel!AC34</f>
        <v>953</v>
      </c>
      <c r="D368" s="46" t="str">
        <f>Travel!AD34</f>
        <v>043</v>
      </c>
      <c r="E368" s="46"/>
      <c r="H368">
        <f>Travel!AG34</f>
        <v>110</v>
      </c>
      <c r="I368" t="str">
        <f>Travel!AH34</f>
        <v>USD</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2">
      <c r="A369" t="str">
        <f>Travel!AA35</f>
        <v>Budget</v>
      </c>
      <c r="B369" t="str">
        <f>Travel!AB35</f>
        <v>7068-000000</v>
      </c>
      <c r="C369">
        <f>Travel!AC35</f>
        <v>953</v>
      </c>
      <c r="D369" s="46" t="str">
        <f>Travel!AD35</f>
        <v>043</v>
      </c>
      <c r="E369" s="46"/>
      <c r="H369">
        <f>Travel!AG35</f>
        <v>110</v>
      </c>
      <c r="I369" t="str">
        <f>Travel!AH35</f>
        <v>USD</v>
      </c>
      <c r="J369" s="47">
        <f>Travel!AI35</f>
        <v>0</v>
      </c>
      <c r="K369" s="47">
        <f>Travel!AJ35</f>
        <v>0</v>
      </c>
      <c r="L369" s="47">
        <f>Travel!AK35</f>
        <v>0</v>
      </c>
      <c r="M369" s="47">
        <f>Travel!AL35</f>
        <v>0</v>
      </c>
      <c r="N369" s="47">
        <f>Travel!AM35</f>
        <v>0</v>
      </c>
      <c r="O369" s="47">
        <f>Travel!AN35</f>
        <v>0</v>
      </c>
      <c r="P369" s="47">
        <f>Travel!AO35</f>
        <v>0</v>
      </c>
      <c r="Q369" s="47">
        <f>Travel!AP35</f>
        <v>0</v>
      </c>
      <c r="R369" s="47">
        <f>Travel!AQ35</f>
        <v>0</v>
      </c>
      <c r="S369" s="47">
        <f>Travel!AR35</f>
        <v>0</v>
      </c>
      <c r="T369" s="47">
        <f>Travel!AS35</f>
        <v>0</v>
      </c>
      <c r="U369" s="47">
        <f>Travel!AT35</f>
        <v>0</v>
      </c>
      <c r="V369" s="47">
        <f t="shared" si="4"/>
        <v>0</v>
      </c>
    </row>
    <row r="370" spans="1:22" x14ac:dyDescent="0.2">
      <c r="A370" t="str">
        <f>Travel!AA36</f>
        <v>Budget</v>
      </c>
      <c r="B370" t="str">
        <f>Travel!AB36</f>
        <v>7072-000000</v>
      </c>
      <c r="C370">
        <f>Travel!AC36</f>
        <v>953</v>
      </c>
      <c r="D370" s="46" t="str">
        <f>Travel!AD36</f>
        <v>043</v>
      </c>
      <c r="E370" s="46"/>
      <c r="H370">
        <f>Travel!AG36</f>
        <v>110</v>
      </c>
      <c r="I370" t="str">
        <f>Travel!AH36</f>
        <v>USD</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2">
      <c r="A371" t="str">
        <f>Travel!AA40</f>
        <v>Budget</v>
      </c>
      <c r="B371" t="str">
        <f>Travel!AB40</f>
        <v>7060-000000</v>
      </c>
      <c r="C371">
        <f>Travel!AC40</f>
        <v>954</v>
      </c>
      <c r="D371" s="46" t="str">
        <f>Travel!AD40</f>
        <v>043</v>
      </c>
      <c r="E371" s="46"/>
      <c r="H371">
        <f>Travel!AG40</f>
        <v>110</v>
      </c>
      <c r="I371" t="str">
        <f>Travel!AH40</f>
        <v>USD</v>
      </c>
      <c r="J371" s="47">
        <f>Travel!AI40</f>
        <v>0</v>
      </c>
      <c r="K371" s="47">
        <f>Travel!AJ40</f>
        <v>0</v>
      </c>
      <c r="L371" s="47">
        <f>Travel!AK40</f>
        <v>0</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0</v>
      </c>
    </row>
    <row r="372" spans="1:22" x14ac:dyDescent="0.2">
      <c r="A372" t="str">
        <f>Travel!AA41</f>
        <v>Budget</v>
      </c>
      <c r="B372" t="str">
        <f>Travel!AB41</f>
        <v>7062-000000</v>
      </c>
      <c r="C372">
        <f>Travel!AC41</f>
        <v>954</v>
      </c>
      <c r="D372" s="46" t="str">
        <f>Travel!AD41</f>
        <v>043</v>
      </c>
      <c r="E372" s="46"/>
      <c r="H372">
        <f>Travel!AG41</f>
        <v>110</v>
      </c>
      <c r="I372" t="str">
        <f>Travel!AH41</f>
        <v>USD</v>
      </c>
      <c r="J372" s="47">
        <f>Travel!AI41</f>
        <v>0</v>
      </c>
      <c r="K372" s="47">
        <f>Travel!AJ41</f>
        <v>0</v>
      </c>
      <c r="L372" s="47">
        <f>Travel!AK41</f>
        <v>0</v>
      </c>
      <c r="M372" s="47">
        <f>Travel!AL41</f>
        <v>0</v>
      </c>
      <c r="N372" s="47">
        <f>Travel!AM41</f>
        <v>0</v>
      </c>
      <c r="O372" s="47">
        <f>Travel!AN41</f>
        <v>0</v>
      </c>
      <c r="P372" s="47">
        <f>Travel!AO41</f>
        <v>0</v>
      </c>
      <c r="Q372" s="47">
        <f>Travel!AP41</f>
        <v>0</v>
      </c>
      <c r="R372" s="47">
        <f>Travel!AQ41</f>
        <v>0</v>
      </c>
      <c r="S372" s="47">
        <f>Travel!AR41</f>
        <v>200</v>
      </c>
      <c r="T372" s="47">
        <f>Travel!AS41</f>
        <v>0</v>
      </c>
      <c r="U372" s="47">
        <f>Travel!AT41</f>
        <v>0</v>
      </c>
      <c r="V372" s="47">
        <f t="shared" si="4"/>
        <v>200</v>
      </c>
    </row>
    <row r="373" spans="1:22" x14ac:dyDescent="0.2">
      <c r="A373" t="str">
        <f>Travel!AA42</f>
        <v>Budget</v>
      </c>
      <c r="B373" t="str">
        <f>Travel!AB42</f>
        <v>7064-000000</v>
      </c>
      <c r="C373">
        <f>Travel!AC42</f>
        <v>954</v>
      </c>
      <c r="D373" s="46" t="str">
        <f>Travel!AD42</f>
        <v>043</v>
      </c>
      <c r="E373" s="46"/>
      <c r="H373">
        <f>Travel!AG42</f>
        <v>110</v>
      </c>
      <c r="I373" t="str">
        <f>Travel!AH42</f>
        <v>USD</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2">
      <c r="A374" t="str">
        <f>Travel!AA43</f>
        <v>Budget</v>
      </c>
      <c r="B374" t="str">
        <f>Travel!AB43</f>
        <v>7066-000000</v>
      </c>
      <c r="C374">
        <f>Travel!AC43</f>
        <v>954</v>
      </c>
      <c r="D374" s="46" t="str">
        <f>Travel!AD43</f>
        <v>043</v>
      </c>
      <c r="E374" s="46"/>
      <c r="H374">
        <f>Travel!AG43</f>
        <v>110</v>
      </c>
      <c r="I374" t="str">
        <f>Travel!AH43</f>
        <v>USD</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2">
      <c r="A375" t="str">
        <f>Travel!AA44</f>
        <v>Budget</v>
      </c>
      <c r="B375" t="str">
        <f>Travel!AB44</f>
        <v>7068-000000</v>
      </c>
      <c r="C375">
        <f>Travel!AC44</f>
        <v>954</v>
      </c>
      <c r="D375" s="46" t="str">
        <f>Travel!AD44</f>
        <v>043</v>
      </c>
      <c r="E375" s="46"/>
      <c r="H375">
        <f>Travel!AG44</f>
        <v>110</v>
      </c>
      <c r="I375" t="str">
        <f>Travel!AH44</f>
        <v>USD</v>
      </c>
      <c r="J375" s="47">
        <f>Travel!AI44</f>
        <v>0</v>
      </c>
      <c r="K375" s="47">
        <f>Travel!AJ44</f>
        <v>0</v>
      </c>
      <c r="L375" s="47">
        <f>Travel!AK44</f>
        <v>0</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0</v>
      </c>
    </row>
    <row r="376" spans="1:22" x14ac:dyDescent="0.2">
      <c r="A376" t="str">
        <f>Travel!AA45</f>
        <v>Budget</v>
      </c>
      <c r="B376" t="str">
        <f>Travel!AB45</f>
        <v>7072-000000</v>
      </c>
      <c r="C376">
        <f>Travel!AC45</f>
        <v>954</v>
      </c>
      <c r="D376" s="46" t="str">
        <f>Travel!AD45</f>
        <v>043</v>
      </c>
      <c r="E376" s="46"/>
      <c r="H376">
        <f>Travel!AG45</f>
        <v>110</v>
      </c>
      <c r="I376" t="str">
        <f>Travel!AH45</f>
        <v>USD</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2">
      <c r="A377" t="str">
        <f>Travel!AA49</f>
        <v>Budget</v>
      </c>
      <c r="B377" t="str">
        <f>Travel!AB49</f>
        <v>7060-000000</v>
      </c>
      <c r="C377">
        <f>Travel!AC49</f>
        <v>955</v>
      </c>
      <c r="D377" s="46" t="str">
        <f>Travel!AD49</f>
        <v>043</v>
      </c>
      <c r="E377" s="46"/>
      <c r="H377">
        <f>Travel!AG49</f>
        <v>110</v>
      </c>
      <c r="I377" t="str">
        <f>Travel!AH49</f>
        <v>USD</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0</v>
      </c>
      <c r="V377" s="47">
        <f t="shared" si="5"/>
        <v>0</v>
      </c>
    </row>
    <row r="378" spans="1:22" x14ac:dyDescent="0.2">
      <c r="A378" t="str">
        <f>Travel!AA50</f>
        <v>Budget</v>
      </c>
      <c r="B378" t="str">
        <f>Travel!AB50</f>
        <v>7062-000000</v>
      </c>
      <c r="C378">
        <f>Travel!AC50</f>
        <v>955</v>
      </c>
      <c r="D378" s="46" t="str">
        <f>Travel!AD50</f>
        <v>043</v>
      </c>
      <c r="E378" s="46"/>
      <c r="H378">
        <f>Travel!AG50</f>
        <v>110</v>
      </c>
      <c r="I378" t="str">
        <f>Travel!AH50</f>
        <v>USD</v>
      </c>
      <c r="J378" s="47">
        <f>Travel!AI50</f>
        <v>0</v>
      </c>
      <c r="K378" s="47">
        <f>Travel!AJ50</f>
        <v>0</v>
      </c>
      <c r="L378" s="47">
        <f>Travel!AK50</f>
        <v>0</v>
      </c>
      <c r="M378" s="47">
        <f>Travel!AL50</f>
        <v>0</v>
      </c>
      <c r="N378" s="47">
        <f>Travel!AM50</f>
        <v>0</v>
      </c>
      <c r="O378" s="47">
        <f>Travel!AN50</f>
        <v>0</v>
      </c>
      <c r="P378" s="47">
        <f>Travel!AO50</f>
        <v>0</v>
      </c>
      <c r="Q378" s="47">
        <f>Travel!AP50</f>
        <v>0</v>
      </c>
      <c r="R378" s="47">
        <f>Travel!AQ50</f>
        <v>0</v>
      </c>
      <c r="S378" s="47">
        <f>Travel!AR50</f>
        <v>0</v>
      </c>
      <c r="T378" s="47">
        <f>Travel!AS50</f>
        <v>0</v>
      </c>
      <c r="U378" s="47">
        <f>Travel!AT50</f>
        <v>0</v>
      </c>
      <c r="V378" s="47">
        <f t="shared" si="5"/>
        <v>0</v>
      </c>
    </row>
    <row r="379" spans="1:22" x14ac:dyDescent="0.2">
      <c r="A379" t="str">
        <f>Travel!AA51</f>
        <v>Budget</v>
      </c>
      <c r="B379" t="str">
        <f>Travel!AB51</f>
        <v>7064-000000</v>
      </c>
      <c r="C379">
        <f>Travel!AC51</f>
        <v>955</v>
      </c>
      <c r="D379" s="46" t="str">
        <f>Travel!AD51</f>
        <v>043</v>
      </c>
      <c r="E379" s="46"/>
      <c r="H379">
        <f>Travel!AG51</f>
        <v>110</v>
      </c>
      <c r="I379" t="str">
        <f>Travel!AH51</f>
        <v>USD</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0</v>
      </c>
      <c r="V379" s="47">
        <f t="shared" si="5"/>
        <v>0</v>
      </c>
    </row>
    <row r="380" spans="1:22" x14ac:dyDescent="0.2">
      <c r="A380" t="str">
        <f>Travel!AA52</f>
        <v>Budget</v>
      </c>
      <c r="B380" t="str">
        <f>Travel!AB52</f>
        <v>7066-000000</v>
      </c>
      <c r="C380">
        <f>Travel!AC52</f>
        <v>955</v>
      </c>
      <c r="D380" s="46" t="str">
        <f>Travel!AD52</f>
        <v>043</v>
      </c>
      <c r="E380" s="46"/>
      <c r="H380">
        <f>Travel!AG52</f>
        <v>110</v>
      </c>
      <c r="I380" t="str">
        <f>Travel!AH52</f>
        <v>USD</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2">
      <c r="A381" t="str">
        <f>Travel!AA53</f>
        <v>Budget</v>
      </c>
      <c r="B381" t="str">
        <f>Travel!AB53</f>
        <v>7068-000000</v>
      </c>
      <c r="C381">
        <f>Travel!AC53</f>
        <v>955</v>
      </c>
      <c r="D381" s="46" t="str">
        <f>Travel!AD53</f>
        <v>043</v>
      </c>
      <c r="E381" s="46"/>
      <c r="H381">
        <f>Travel!AG53</f>
        <v>110</v>
      </c>
      <c r="I381" t="str">
        <f>Travel!AH53</f>
        <v>USD</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2">
      <c r="A382" t="str">
        <f>Travel!AA54</f>
        <v>Budget</v>
      </c>
      <c r="B382" t="str">
        <f>Travel!AB54</f>
        <v>7072-000000</v>
      </c>
      <c r="C382">
        <f>Travel!AC54</f>
        <v>955</v>
      </c>
      <c r="D382" s="46" t="str">
        <f>Travel!AD54</f>
        <v>043</v>
      </c>
      <c r="E382" s="46"/>
      <c r="H382">
        <f>Travel!AG54</f>
        <v>110</v>
      </c>
      <c r="I382" t="str">
        <f>Travel!AH54</f>
        <v>USD</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2">
      <c r="A383" t="str">
        <f>Travel!AA58</f>
        <v>Budget</v>
      </c>
      <c r="B383" t="str">
        <f>Travel!AB58</f>
        <v>7060-000000</v>
      </c>
      <c r="C383">
        <f>Travel!AC58</f>
        <v>956</v>
      </c>
      <c r="D383" s="46" t="str">
        <f>Travel!AD58</f>
        <v>043</v>
      </c>
      <c r="E383" s="46"/>
      <c r="H383">
        <f>Travel!AG58</f>
        <v>110</v>
      </c>
      <c r="I383" t="str">
        <f>Travel!AH58</f>
        <v>USD</v>
      </c>
      <c r="J383" s="47">
        <f>Travel!AI58</f>
        <v>0</v>
      </c>
      <c r="K383" s="47">
        <f>Travel!AJ58</f>
        <v>0</v>
      </c>
      <c r="L383" s="47">
        <f>Travel!AK58</f>
        <v>0</v>
      </c>
      <c r="M383" s="47">
        <f>Travel!AL58</f>
        <v>0</v>
      </c>
      <c r="N383" s="47">
        <f>Travel!AM58</f>
        <v>0</v>
      </c>
      <c r="O383" s="47">
        <f>Travel!AN58</f>
        <v>0</v>
      </c>
      <c r="P383" s="47">
        <f>Travel!AO58</f>
        <v>0</v>
      </c>
      <c r="Q383" s="47">
        <f>Travel!AP58</f>
        <v>0</v>
      </c>
      <c r="R383" s="47">
        <f>Travel!AQ58</f>
        <v>0</v>
      </c>
      <c r="S383" s="47">
        <f>Travel!AR58</f>
        <v>0</v>
      </c>
      <c r="T383" s="47">
        <f>Travel!AS58</f>
        <v>0</v>
      </c>
      <c r="U383" s="47">
        <f>Travel!AT58</f>
        <v>0</v>
      </c>
      <c r="V383" s="47">
        <f t="shared" si="5"/>
        <v>0</v>
      </c>
    </row>
    <row r="384" spans="1:22" x14ac:dyDescent="0.2">
      <c r="A384" t="str">
        <f>Travel!AA59</f>
        <v>Budget</v>
      </c>
      <c r="B384" t="str">
        <f>Travel!AB59</f>
        <v>7062-000000</v>
      </c>
      <c r="C384">
        <f>Travel!AC59</f>
        <v>956</v>
      </c>
      <c r="D384" s="46" t="str">
        <f>Travel!AD59</f>
        <v>043</v>
      </c>
      <c r="E384" s="46"/>
      <c r="H384">
        <f>Travel!AG59</f>
        <v>110</v>
      </c>
      <c r="I384" t="str">
        <f>Travel!AH59</f>
        <v>USD</v>
      </c>
      <c r="J384" s="47">
        <f>Travel!AI59</f>
        <v>0</v>
      </c>
      <c r="K384" s="47">
        <f>Travel!AJ59</f>
        <v>0</v>
      </c>
      <c r="L384" s="47">
        <f>Travel!AK59</f>
        <v>0</v>
      </c>
      <c r="M384" s="47">
        <f>Travel!AL59</f>
        <v>0</v>
      </c>
      <c r="N384" s="47">
        <f>Travel!AM59</f>
        <v>0</v>
      </c>
      <c r="O384" s="47">
        <f>Travel!AN59</f>
        <v>0</v>
      </c>
      <c r="P384" s="47">
        <f>Travel!AO59</f>
        <v>0</v>
      </c>
      <c r="Q384" s="47">
        <f>Travel!AP59</f>
        <v>0</v>
      </c>
      <c r="R384" s="47">
        <f>Travel!AQ59</f>
        <v>0</v>
      </c>
      <c r="S384" s="47">
        <f>Travel!AR59</f>
        <v>0</v>
      </c>
      <c r="T384" s="47">
        <f>Travel!AS59</f>
        <v>0</v>
      </c>
      <c r="U384" s="47">
        <f>Travel!AT59</f>
        <v>0</v>
      </c>
      <c r="V384" s="47">
        <f t="shared" si="5"/>
        <v>0</v>
      </c>
    </row>
    <row r="385" spans="1:22" x14ac:dyDescent="0.2">
      <c r="A385" t="str">
        <f>Travel!AA60</f>
        <v>Budget</v>
      </c>
      <c r="B385" t="str">
        <f>Travel!AB60</f>
        <v>7064-000000</v>
      </c>
      <c r="C385">
        <f>Travel!AC60</f>
        <v>956</v>
      </c>
      <c r="D385" s="46" t="str">
        <f>Travel!AD60</f>
        <v>043</v>
      </c>
      <c r="E385" s="46"/>
      <c r="H385">
        <f>Travel!AG60</f>
        <v>110</v>
      </c>
      <c r="I385" t="str">
        <f>Travel!AH60</f>
        <v>USD</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2">
      <c r="A386" t="str">
        <f>Travel!AA61</f>
        <v>Budget</v>
      </c>
      <c r="B386" t="str">
        <f>Travel!AB61</f>
        <v>7066-000000</v>
      </c>
      <c r="C386">
        <f>Travel!AC61</f>
        <v>956</v>
      </c>
      <c r="D386" s="46" t="str">
        <f>Travel!AD61</f>
        <v>043</v>
      </c>
      <c r="E386" s="46"/>
      <c r="H386">
        <f>Travel!AG61</f>
        <v>110</v>
      </c>
      <c r="I386" t="str">
        <f>Travel!AH61</f>
        <v>USD</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2">
      <c r="A387" t="str">
        <f>Travel!AA62</f>
        <v>Budget</v>
      </c>
      <c r="B387" t="str">
        <f>Travel!AB62</f>
        <v>7068-000000</v>
      </c>
      <c r="C387">
        <f>Travel!AC62</f>
        <v>956</v>
      </c>
      <c r="D387" s="46" t="str">
        <f>Travel!AD62</f>
        <v>043</v>
      </c>
      <c r="E387" s="46"/>
      <c r="H387">
        <f>Travel!AG62</f>
        <v>110</v>
      </c>
      <c r="I387" t="str">
        <f>Travel!AH62</f>
        <v>USD</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2">
      <c r="A388" t="str">
        <f>Travel!AA63</f>
        <v>Budget</v>
      </c>
      <c r="B388" t="str">
        <f>Travel!AB63</f>
        <v>7072-000000</v>
      </c>
      <c r="C388">
        <f>Travel!AC63</f>
        <v>956</v>
      </c>
      <c r="D388" s="46" t="str">
        <f>Travel!AD63</f>
        <v>043</v>
      </c>
      <c r="E388" s="46"/>
      <c r="H388">
        <f>Travel!AG63</f>
        <v>110</v>
      </c>
      <c r="I388" t="str">
        <f>Travel!AH63</f>
        <v>USD</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2">
      <c r="A389" t="str">
        <f>Travel!AA67</f>
        <v>Budget</v>
      </c>
      <c r="B389" t="str">
        <f>Travel!AB67</f>
        <v>7060-000000</v>
      </c>
      <c r="C389">
        <f>Travel!AC67</f>
        <v>957</v>
      </c>
      <c r="D389" s="46" t="str">
        <f>Travel!AD67</f>
        <v>043</v>
      </c>
      <c r="E389" s="46"/>
      <c r="H389">
        <f>Travel!AG67</f>
        <v>110</v>
      </c>
      <c r="I389" t="str">
        <f>Travel!AH67</f>
        <v>USD</v>
      </c>
      <c r="J389" s="47">
        <f>Travel!AI67</f>
        <v>0</v>
      </c>
      <c r="K389" s="47">
        <f>Travel!AJ67</f>
        <v>0</v>
      </c>
      <c r="L389" s="47">
        <f>Travel!AK67</f>
        <v>0</v>
      </c>
      <c r="M389" s="47">
        <f>Travel!AL67</f>
        <v>0</v>
      </c>
      <c r="N389" s="47">
        <f>Travel!AM67</f>
        <v>0</v>
      </c>
      <c r="O389" s="47">
        <f>Travel!AN67</f>
        <v>0</v>
      </c>
      <c r="P389" s="47">
        <f>Travel!AO67</f>
        <v>0</v>
      </c>
      <c r="Q389" s="47">
        <f>Travel!AP67</f>
        <v>0</v>
      </c>
      <c r="R389" s="47">
        <f>Travel!AQ67</f>
        <v>0</v>
      </c>
      <c r="S389" s="47">
        <f>Travel!AR67</f>
        <v>0</v>
      </c>
      <c r="T389" s="47">
        <f>Travel!AS67</f>
        <v>0</v>
      </c>
      <c r="U389" s="47">
        <f>Travel!AT67</f>
        <v>0</v>
      </c>
      <c r="V389" s="47">
        <f t="shared" si="5"/>
        <v>0</v>
      </c>
    </row>
    <row r="390" spans="1:22" x14ac:dyDescent="0.2">
      <c r="A390" t="str">
        <f>Travel!AA68</f>
        <v>Budget</v>
      </c>
      <c r="B390" t="str">
        <f>Travel!AB68</f>
        <v>7062-000000</v>
      </c>
      <c r="C390">
        <f>Travel!AC68</f>
        <v>957</v>
      </c>
      <c r="D390" s="46" t="str">
        <f>Travel!AD68</f>
        <v>043</v>
      </c>
      <c r="E390" s="46"/>
      <c r="H390">
        <f>Travel!AG68</f>
        <v>110</v>
      </c>
      <c r="I390" t="str">
        <f>Travel!AH68</f>
        <v>USD</v>
      </c>
      <c r="J390" s="47">
        <f>Travel!AI68</f>
        <v>0</v>
      </c>
      <c r="K390" s="47">
        <f>Travel!AJ68</f>
        <v>0</v>
      </c>
      <c r="L390" s="47">
        <f>Travel!AK68</f>
        <v>0</v>
      </c>
      <c r="M390" s="47">
        <f>Travel!AL68</f>
        <v>0</v>
      </c>
      <c r="N390" s="47">
        <f>Travel!AM68</f>
        <v>0</v>
      </c>
      <c r="O390" s="47">
        <f>Travel!AN68</f>
        <v>0</v>
      </c>
      <c r="P390" s="47">
        <f>Travel!AO68</f>
        <v>0</v>
      </c>
      <c r="Q390" s="47">
        <f>Travel!AP68</f>
        <v>0</v>
      </c>
      <c r="R390" s="47">
        <f>Travel!AQ68</f>
        <v>0</v>
      </c>
      <c r="S390" s="47">
        <f>Travel!AR68</f>
        <v>250</v>
      </c>
      <c r="T390" s="47">
        <f>Travel!AS68</f>
        <v>0</v>
      </c>
      <c r="U390" s="47">
        <f>Travel!AT68</f>
        <v>0</v>
      </c>
      <c r="V390" s="47">
        <f t="shared" si="5"/>
        <v>250</v>
      </c>
    </row>
    <row r="391" spans="1:22" x14ac:dyDescent="0.2">
      <c r="A391" t="str">
        <f>Travel!AA69</f>
        <v>Budget</v>
      </c>
      <c r="B391" t="str">
        <f>Travel!AB69</f>
        <v>7064-000000</v>
      </c>
      <c r="C391">
        <f>Travel!AC69</f>
        <v>957</v>
      </c>
      <c r="D391" s="46" t="str">
        <f>Travel!AD69</f>
        <v>043</v>
      </c>
      <c r="E391" s="46"/>
      <c r="H391">
        <f>Travel!AG69</f>
        <v>110</v>
      </c>
      <c r="I391" t="str">
        <f>Travel!AH69</f>
        <v>USD</v>
      </c>
      <c r="J391" s="47">
        <f>Travel!AI69</f>
        <v>0</v>
      </c>
      <c r="K391" s="47">
        <f>Travel!AJ69</f>
        <v>0</v>
      </c>
      <c r="L391" s="47">
        <f>Travel!AK69</f>
        <v>0</v>
      </c>
      <c r="M391" s="47">
        <f>Travel!AL69</f>
        <v>0</v>
      </c>
      <c r="N391" s="47">
        <f>Travel!AM69</f>
        <v>0</v>
      </c>
      <c r="O391" s="47">
        <f>Travel!AN69</f>
        <v>0</v>
      </c>
      <c r="P391" s="47">
        <f>Travel!AO69</f>
        <v>0</v>
      </c>
      <c r="Q391" s="47">
        <f>Travel!AP69</f>
        <v>0</v>
      </c>
      <c r="R391" s="47">
        <f>Travel!AQ69</f>
        <v>0</v>
      </c>
      <c r="S391" s="47">
        <f>Travel!AR69</f>
        <v>0</v>
      </c>
      <c r="T391" s="47">
        <f>Travel!AS69</f>
        <v>0</v>
      </c>
      <c r="U391" s="47">
        <f>Travel!AT69</f>
        <v>0</v>
      </c>
      <c r="V391" s="47">
        <f t="shared" si="5"/>
        <v>0</v>
      </c>
    </row>
    <row r="392" spans="1:22" x14ac:dyDescent="0.2">
      <c r="A392" t="str">
        <f>Travel!AA70</f>
        <v>Budget</v>
      </c>
      <c r="B392" t="str">
        <f>Travel!AB70</f>
        <v>7066-000000</v>
      </c>
      <c r="C392">
        <f>Travel!AC70</f>
        <v>957</v>
      </c>
      <c r="D392" s="46" t="str">
        <f>Travel!AD70</f>
        <v>043</v>
      </c>
      <c r="E392" s="46"/>
      <c r="H392">
        <f>Travel!AG70</f>
        <v>110</v>
      </c>
      <c r="I392" t="str">
        <f>Travel!AH70</f>
        <v>USD</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2">
      <c r="A393" t="str">
        <f>Travel!AA71</f>
        <v>Budget</v>
      </c>
      <c r="B393" t="str">
        <f>Travel!AB71</f>
        <v>7068-000000</v>
      </c>
      <c r="C393">
        <f>Travel!AC71</f>
        <v>957</v>
      </c>
      <c r="D393" s="46" t="str">
        <f>Travel!AD71</f>
        <v>043</v>
      </c>
      <c r="E393" s="46"/>
      <c r="H393">
        <f>Travel!AG71</f>
        <v>110</v>
      </c>
      <c r="I393" t="str">
        <f>Travel!AH71</f>
        <v>USD</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2">
      <c r="A394" t="str">
        <f>Travel!AA72</f>
        <v>Budget</v>
      </c>
      <c r="B394" t="str">
        <f>Travel!AB72</f>
        <v>7072-000000</v>
      </c>
      <c r="C394">
        <f>Travel!AC72</f>
        <v>957</v>
      </c>
      <c r="D394" s="46" t="str">
        <f>Travel!AD72</f>
        <v>043</v>
      </c>
      <c r="E394" s="46"/>
      <c r="H394">
        <f>Travel!AG72</f>
        <v>110</v>
      </c>
      <c r="I394" t="str">
        <f>Travel!AH72</f>
        <v>USD</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2">
      <c r="A395" t="str">
        <f>Travel!AA76</f>
        <v>Budget</v>
      </c>
      <c r="B395" t="str">
        <f>Travel!AB76</f>
        <v>7060-000000</v>
      </c>
      <c r="C395">
        <f>Travel!AC76</f>
        <v>958</v>
      </c>
      <c r="D395" s="46" t="str">
        <f>Travel!AD76</f>
        <v>043</v>
      </c>
      <c r="E395" s="46"/>
      <c r="H395">
        <f>Travel!AG76</f>
        <v>110</v>
      </c>
      <c r="I395" t="str">
        <f>Travel!AH76</f>
        <v>USD</v>
      </c>
      <c r="J395" s="47">
        <f>Travel!AI76</f>
        <v>0</v>
      </c>
      <c r="K395" s="47">
        <f>Travel!AJ76</f>
        <v>0</v>
      </c>
      <c r="L395" s="47">
        <f>Travel!AK76</f>
        <v>0</v>
      </c>
      <c r="M395" s="47">
        <f>Travel!AL76</f>
        <v>0</v>
      </c>
      <c r="N395" s="47">
        <f>Travel!AM76</f>
        <v>0</v>
      </c>
      <c r="O395" s="47">
        <f>Travel!AN76</f>
        <v>0</v>
      </c>
      <c r="P395" s="47">
        <f>Travel!AO76</f>
        <v>0</v>
      </c>
      <c r="Q395" s="47">
        <f>Travel!AP76</f>
        <v>0</v>
      </c>
      <c r="R395" s="47">
        <f>Travel!AQ76</f>
        <v>0</v>
      </c>
      <c r="S395" s="47">
        <f>Travel!AR76</f>
        <v>0</v>
      </c>
      <c r="T395" s="47">
        <f>Travel!AS76</f>
        <v>0</v>
      </c>
      <c r="U395" s="47">
        <f>Travel!AT76</f>
        <v>0</v>
      </c>
      <c r="V395" s="47">
        <f t="shared" si="5"/>
        <v>0</v>
      </c>
    </row>
    <row r="396" spans="1:22" x14ac:dyDescent="0.2">
      <c r="A396" t="str">
        <f>Travel!AA77</f>
        <v>Budget</v>
      </c>
      <c r="B396" t="str">
        <f>Travel!AB77</f>
        <v>7062-000000</v>
      </c>
      <c r="C396">
        <f>Travel!AC77</f>
        <v>958</v>
      </c>
      <c r="D396" s="46" t="str">
        <f>Travel!AD77</f>
        <v>043</v>
      </c>
      <c r="E396" s="46"/>
      <c r="H396">
        <f>Travel!AG77</f>
        <v>110</v>
      </c>
      <c r="I396" t="str">
        <f>Travel!AH77</f>
        <v>USD</v>
      </c>
      <c r="J396" s="47">
        <f>Travel!AI77</f>
        <v>0</v>
      </c>
      <c r="K396" s="47">
        <f>Travel!AJ77</f>
        <v>0</v>
      </c>
      <c r="L396" s="47">
        <f>Travel!AK77</f>
        <v>0</v>
      </c>
      <c r="M396" s="47">
        <f>Travel!AL77</f>
        <v>0</v>
      </c>
      <c r="N396" s="47">
        <f>Travel!AM77</f>
        <v>0</v>
      </c>
      <c r="O396" s="47">
        <f>Travel!AN77</f>
        <v>0</v>
      </c>
      <c r="P396" s="47">
        <f>Travel!AO77</f>
        <v>0</v>
      </c>
      <c r="Q396" s="47">
        <f>Travel!AP77</f>
        <v>0</v>
      </c>
      <c r="R396" s="47">
        <f>Travel!AQ77</f>
        <v>0</v>
      </c>
      <c r="S396" s="47">
        <f>Travel!AR77</f>
        <v>250</v>
      </c>
      <c r="T396" s="47">
        <f>Travel!AS77</f>
        <v>0</v>
      </c>
      <c r="U396" s="47">
        <f>Travel!AT77</f>
        <v>0</v>
      </c>
      <c r="V396" s="47">
        <f t="shared" si="5"/>
        <v>250</v>
      </c>
    </row>
    <row r="397" spans="1:22" x14ac:dyDescent="0.2">
      <c r="A397" t="str">
        <f>Travel!AA78</f>
        <v>Budget</v>
      </c>
      <c r="B397" t="str">
        <f>Travel!AB78</f>
        <v>7064-000000</v>
      </c>
      <c r="C397">
        <f>Travel!AC78</f>
        <v>958</v>
      </c>
      <c r="D397" s="46" t="str">
        <f>Travel!AD78</f>
        <v>043</v>
      </c>
      <c r="E397" s="46"/>
      <c r="H397">
        <f>Travel!AG78</f>
        <v>110</v>
      </c>
      <c r="I397" t="str">
        <f>Travel!AH78</f>
        <v>USD</v>
      </c>
      <c r="J397" s="47">
        <f>Travel!AI78</f>
        <v>0</v>
      </c>
      <c r="K397" s="47">
        <f>Travel!AJ78</f>
        <v>0</v>
      </c>
      <c r="L397" s="47">
        <f>Travel!AK78</f>
        <v>0</v>
      </c>
      <c r="M397" s="47">
        <f>Travel!AL78</f>
        <v>0</v>
      </c>
      <c r="N397" s="47">
        <f>Travel!AM78</f>
        <v>0</v>
      </c>
      <c r="O397" s="47">
        <f>Travel!AN78</f>
        <v>0</v>
      </c>
      <c r="P397" s="47">
        <f>Travel!AO78</f>
        <v>0</v>
      </c>
      <c r="Q397" s="47">
        <f>Travel!AP78</f>
        <v>0</v>
      </c>
      <c r="R397" s="47">
        <f>Travel!AQ78</f>
        <v>0</v>
      </c>
      <c r="S397" s="47">
        <f>Travel!AR78</f>
        <v>0</v>
      </c>
      <c r="T397" s="47">
        <f>Travel!AS78</f>
        <v>0</v>
      </c>
      <c r="U397" s="47">
        <f>Travel!AT78</f>
        <v>0</v>
      </c>
      <c r="V397" s="47">
        <f t="shared" si="5"/>
        <v>0</v>
      </c>
    </row>
    <row r="398" spans="1:22" x14ac:dyDescent="0.2">
      <c r="A398" t="str">
        <f>Travel!AA79</f>
        <v>Budget</v>
      </c>
      <c r="B398" t="str">
        <f>Travel!AB79</f>
        <v>7066-000000</v>
      </c>
      <c r="C398">
        <f>Travel!AC79</f>
        <v>958</v>
      </c>
      <c r="D398" s="46" t="str">
        <f>Travel!AD79</f>
        <v>043</v>
      </c>
      <c r="E398" s="46"/>
      <c r="H398">
        <f>Travel!AG79</f>
        <v>110</v>
      </c>
      <c r="I398" t="str">
        <f>Travel!AH79</f>
        <v>USD</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2">
      <c r="A399" t="str">
        <f>Travel!AA80</f>
        <v>Budget</v>
      </c>
      <c r="B399" t="str">
        <f>Travel!AB80</f>
        <v>7068-000000</v>
      </c>
      <c r="C399">
        <f>Travel!AC80</f>
        <v>958</v>
      </c>
      <c r="D399" s="46" t="str">
        <f>Travel!AD80</f>
        <v>043</v>
      </c>
      <c r="E399" s="46"/>
      <c r="H399">
        <f>Travel!AG80</f>
        <v>110</v>
      </c>
      <c r="I399" t="str">
        <f>Travel!AH80</f>
        <v>USD</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0</v>
      </c>
      <c r="V399" s="47">
        <f t="shared" si="5"/>
        <v>0</v>
      </c>
    </row>
    <row r="400" spans="1:22" x14ac:dyDescent="0.2">
      <c r="A400" t="str">
        <f>Travel!AA81</f>
        <v>Budget</v>
      </c>
      <c r="B400" t="str">
        <f>Travel!AB81</f>
        <v>7072-000000</v>
      </c>
      <c r="C400">
        <f>Travel!AC81</f>
        <v>958</v>
      </c>
      <c r="D400" s="46" t="str">
        <f>Travel!AD81</f>
        <v>043</v>
      </c>
      <c r="E400" s="46"/>
      <c r="H400">
        <f>Travel!AG81</f>
        <v>110</v>
      </c>
      <c r="I400" t="str">
        <f>Travel!AH81</f>
        <v>USD</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2">
      <c r="A401" t="str">
        <f>Travel!AA85</f>
        <v>Budget</v>
      </c>
      <c r="B401" t="str">
        <f>Travel!AB85</f>
        <v>7060-000000</v>
      </c>
      <c r="C401">
        <f>Travel!AC85</f>
        <v>959</v>
      </c>
      <c r="D401" s="46" t="str">
        <f>Travel!AD85</f>
        <v>043</v>
      </c>
      <c r="E401" s="46"/>
      <c r="H401">
        <f>Travel!AG85</f>
        <v>110</v>
      </c>
      <c r="I401" t="str">
        <f>Travel!AH85</f>
        <v>USD</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0</v>
      </c>
      <c r="U401" s="47">
        <f>Travel!AT85</f>
        <v>0</v>
      </c>
      <c r="V401" s="47">
        <f t="shared" si="5"/>
        <v>0</v>
      </c>
    </row>
    <row r="402" spans="1:22" x14ac:dyDescent="0.2">
      <c r="A402" t="str">
        <f>Travel!AA86</f>
        <v>Budget</v>
      </c>
      <c r="B402" t="str">
        <f>Travel!AB86</f>
        <v>7062-000000</v>
      </c>
      <c r="C402">
        <f>Travel!AC86</f>
        <v>959</v>
      </c>
      <c r="D402" s="46" t="str">
        <f>Travel!AD86</f>
        <v>043</v>
      </c>
      <c r="E402" s="46"/>
      <c r="H402">
        <f>Travel!AG86</f>
        <v>110</v>
      </c>
      <c r="I402" t="str">
        <f>Travel!AH86</f>
        <v>USD</v>
      </c>
      <c r="J402" s="47">
        <f>Travel!AI86</f>
        <v>0</v>
      </c>
      <c r="K402" s="47">
        <f>Travel!AJ86</f>
        <v>0</v>
      </c>
      <c r="L402" s="47">
        <f>Travel!AK86</f>
        <v>0</v>
      </c>
      <c r="M402" s="47">
        <f>Travel!AL86</f>
        <v>0</v>
      </c>
      <c r="N402" s="47">
        <f>Travel!AM86</f>
        <v>0</v>
      </c>
      <c r="O402" s="47">
        <f>Travel!AN86</f>
        <v>0</v>
      </c>
      <c r="P402" s="47">
        <f>Travel!AO86</f>
        <v>0</v>
      </c>
      <c r="Q402" s="47">
        <f>Travel!AP86</f>
        <v>0</v>
      </c>
      <c r="R402" s="47">
        <f>Travel!AQ86</f>
        <v>0</v>
      </c>
      <c r="S402" s="47">
        <f>Travel!AR86</f>
        <v>0</v>
      </c>
      <c r="T402" s="47">
        <f>Travel!AS86</f>
        <v>0</v>
      </c>
      <c r="U402" s="47">
        <f>Travel!AT86</f>
        <v>0</v>
      </c>
      <c r="V402" s="47">
        <f t="shared" si="5"/>
        <v>0</v>
      </c>
    </row>
    <row r="403" spans="1:22" x14ac:dyDescent="0.2">
      <c r="A403" t="str">
        <f>Travel!AA87</f>
        <v>Budget</v>
      </c>
      <c r="B403" t="str">
        <f>Travel!AB87</f>
        <v>7064-000000</v>
      </c>
      <c r="C403">
        <f>Travel!AC87</f>
        <v>959</v>
      </c>
      <c r="D403" s="46" t="str">
        <f>Travel!AD87</f>
        <v>043</v>
      </c>
      <c r="E403" s="46"/>
      <c r="H403">
        <f>Travel!AG87</f>
        <v>110</v>
      </c>
      <c r="I403" t="str">
        <f>Travel!AH87</f>
        <v>USD</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2">
      <c r="A404" t="str">
        <f>Travel!AA88</f>
        <v>Budget</v>
      </c>
      <c r="B404" t="str">
        <f>Travel!AB88</f>
        <v>7066-000000</v>
      </c>
      <c r="C404">
        <f>Travel!AC88</f>
        <v>959</v>
      </c>
      <c r="D404" s="46" t="str">
        <f>Travel!AD88</f>
        <v>043</v>
      </c>
      <c r="E404" s="46"/>
      <c r="H404">
        <f>Travel!AG88</f>
        <v>110</v>
      </c>
      <c r="I404" t="str">
        <f>Travel!AH88</f>
        <v>USD</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2">
      <c r="A405" t="str">
        <f>Travel!AA89</f>
        <v>Budget</v>
      </c>
      <c r="B405" t="str">
        <f>Travel!AB89</f>
        <v>7068-000000</v>
      </c>
      <c r="C405">
        <f>Travel!AC89</f>
        <v>959</v>
      </c>
      <c r="D405" s="46" t="str">
        <f>Travel!AD89</f>
        <v>043</v>
      </c>
      <c r="E405" s="46"/>
      <c r="H405">
        <f>Travel!AG89</f>
        <v>110</v>
      </c>
      <c r="I405" t="str">
        <f>Travel!AH89</f>
        <v>USD</v>
      </c>
      <c r="J405" s="47">
        <f>Travel!AI89</f>
        <v>0</v>
      </c>
      <c r="K405" s="47">
        <f>Travel!AJ89</f>
        <v>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0</v>
      </c>
    </row>
    <row r="406" spans="1:22" x14ac:dyDescent="0.2">
      <c r="A406" t="str">
        <f>Travel!AA90</f>
        <v>Budget</v>
      </c>
      <c r="B406" t="str">
        <f>Travel!AB90</f>
        <v>7072-000000</v>
      </c>
      <c r="C406">
        <f>Travel!AC90</f>
        <v>959</v>
      </c>
      <c r="D406" s="46" t="str">
        <f>Travel!AD90</f>
        <v>043</v>
      </c>
      <c r="E406" s="46"/>
      <c r="H406">
        <f>Travel!AG90</f>
        <v>110</v>
      </c>
      <c r="I406" t="str">
        <f>Travel!AH90</f>
        <v>USD</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2">
      <c r="A407" t="str">
        <f>Travel!AA94</f>
        <v>Budget</v>
      </c>
      <c r="B407" t="str">
        <f>Travel!AB94</f>
        <v>7060-000000</v>
      </c>
      <c r="C407">
        <f>Travel!AC94</f>
        <v>960</v>
      </c>
      <c r="D407" s="46" t="str">
        <f>Travel!AD94</f>
        <v>043</v>
      </c>
      <c r="E407" s="46"/>
      <c r="H407">
        <f>Travel!AG94</f>
        <v>110</v>
      </c>
      <c r="I407" t="str">
        <f>Travel!AH94</f>
        <v>USD</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2">
      <c r="A408" t="str">
        <f>Travel!AA95</f>
        <v>Budget</v>
      </c>
      <c r="B408" t="str">
        <f>Travel!AB95</f>
        <v>7062-000000</v>
      </c>
      <c r="C408">
        <f>Travel!AC95</f>
        <v>960</v>
      </c>
      <c r="D408" s="46" t="str">
        <f>Travel!AD95</f>
        <v>043</v>
      </c>
      <c r="E408" s="46"/>
      <c r="H408">
        <f>Travel!AG95</f>
        <v>110</v>
      </c>
      <c r="I408" t="str">
        <f>Travel!AH95</f>
        <v>USD</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2">
      <c r="A409" t="str">
        <f>Travel!AA96</f>
        <v>Budget</v>
      </c>
      <c r="B409" t="str">
        <f>Travel!AB96</f>
        <v>7064-000000</v>
      </c>
      <c r="C409">
        <f>Travel!AC96</f>
        <v>960</v>
      </c>
      <c r="D409" s="46" t="str">
        <f>Travel!AD96</f>
        <v>043</v>
      </c>
      <c r="E409" s="46"/>
      <c r="H409">
        <f>Travel!AG96</f>
        <v>110</v>
      </c>
      <c r="I409" t="str">
        <f>Travel!AH96</f>
        <v>USD</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2">
      <c r="A410" t="str">
        <f>Travel!AA97</f>
        <v>Budget</v>
      </c>
      <c r="B410" t="str">
        <f>Travel!AB97</f>
        <v>7066-000000</v>
      </c>
      <c r="C410">
        <f>Travel!AC97</f>
        <v>960</v>
      </c>
      <c r="D410" s="46" t="str">
        <f>Travel!AD97</f>
        <v>043</v>
      </c>
      <c r="E410" s="46"/>
      <c r="H410">
        <f>Travel!AG97</f>
        <v>110</v>
      </c>
      <c r="I410" t="str">
        <f>Travel!AH97</f>
        <v>USD</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2">
      <c r="A411" t="str">
        <f>Travel!AA98</f>
        <v>Budget</v>
      </c>
      <c r="B411" t="str">
        <f>Travel!AB98</f>
        <v>7068-000000</v>
      </c>
      <c r="C411">
        <f>Travel!AC98</f>
        <v>960</v>
      </c>
      <c r="D411" s="46" t="str">
        <f>Travel!AD98</f>
        <v>043</v>
      </c>
      <c r="E411" s="46"/>
      <c r="H411">
        <f>Travel!AG98</f>
        <v>110</v>
      </c>
      <c r="I411" t="str">
        <f>Travel!AH98</f>
        <v>USD</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2">
      <c r="A412" t="str">
        <f>Travel!AA99</f>
        <v>Budget</v>
      </c>
      <c r="B412" t="str">
        <f>Travel!AB99</f>
        <v>7072-000000</v>
      </c>
      <c r="C412">
        <f>Travel!AC99</f>
        <v>960</v>
      </c>
      <c r="D412" s="46" t="str">
        <f>Travel!AD99</f>
        <v>043</v>
      </c>
      <c r="E412" s="46"/>
      <c r="H412">
        <f>Travel!AG99</f>
        <v>110</v>
      </c>
      <c r="I412" t="str">
        <f>Travel!AH99</f>
        <v>USD</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2">
      <c r="A413" t="str">
        <f>Travel!AA103</f>
        <v>Budget</v>
      </c>
      <c r="B413" t="str">
        <f>Travel!AB103</f>
        <v>7060-000000</v>
      </c>
      <c r="C413">
        <f>Travel!AC103</f>
        <v>961</v>
      </c>
      <c r="D413" s="46" t="str">
        <f>Travel!AD103</f>
        <v>043</v>
      </c>
      <c r="E413" s="46"/>
      <c r="H413">
        <f>Travel!AG103</f>
        <v>110</v>
      </c>
      <c r="I413" t="str">
        <f>Travel!AH103</f>
        <v>USD</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2">
      <c r="A414" t="str">
        <f>Travel!AA104</f>
        <v>Budget</v>
      </c>
      <c r="B414" t="str">
        <f>Travel!AB104</f>
        <v>7062-000000</v>
      </c>
      <c r="C414">
        <f>Travel!AC104</f>
        <v>961</v>
      </c>
      <c r="D414" s="46" t="str">
        <f>Travel!AD104</f>
        <v>043</v>
      </c>
      <c r="E414" s="46"/>
      <c r="H414">
        <f>Travel!AG104</f>
        <v>110</v>
      </c>
      <c r="I414" t="str">
        <f>Travel!AH104</f>
        <v>USD</v>
      </c>
      <c r="J414" s="47">
        <f>Travel!AI104</f>
        <v>0</v>
      </c>
      <c r="K414" s="47">
        <f>Travel!AJ104</f>
        <v>0</v>
      </c>
      <c r="L414" s="47">
        <f>Travel!AK104</f>
        <v>0</v>
      </c>
      <c r="M414" s="47">
        <f>Travel!AL104</f>
        <v>0</v>
      </c>
      <c r="N414" s="47">
        <f>Travel!AM104</f>
        <v>0</v>
      </c>
      <c r="O414" s="47">
        <f>Travel!AN104</f>
        <v>0</v>
      </c>
      <c r="P414" s="47">
        <f>Travel!AO104</f>
        <v>0</v>
      </c>
      <c r="Q414" s="47">
        <f>Travel!AP104</f>
        <v>0</v>
      </c>
      <c r="R414" s="47">
        <f>Travel!AQ104</f>
        <v>0</v>
      </c>
      <c r="S414" s="47">
        <f>Travel!AR104</f>
        <v>400</v>
      </c>
      <c r="T414" s="47">
        <f>Travel!AS104</f>
        <v>0</v>
      </c>
      <c r="U414" s="47">
        <f>Travel!AT104</f>
        <v>0</v>
      </c>
      <c r="V414" s="47">
        <f t="shared" si="5"/>
        <v>400</v>
      </c>
    </row>
    <row r="415" spans="1:22" x14ac:dyDescent="0.2">
      <c r="A415" t="str">
        <f>Travel!AA105</f>
        <v>Budget</v>
      </c>
      <c r="B415" t="str">
        <f>Travel!AB105</f>
        <v>7064-000000</v>
      </c>
      <c r="C415">
        <f>Travel!AC105</f>
        <v>961</v>
      </c>
      <c r="D415" s="46" t="str">
        <f>Travel!AD105</f>
        <v>043</v>
      </c>
      <c r="E415" s="46"/>
      <c r="H415">
        <f>Travel!AG105</f>
        <v>110</v>
      </c>
      <c r="I415" t="str">
        <f>Travel!AH105</f>
        <v>USD</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2">
      <c r="A416" t="str">
        <f>Travel!AA106</f>
        <v>Budget</v>
      </c>
      <c r="B416" t="str">
        <f>Travel!AB106</f>
        <v>7066-000000</v>
      </c>
      <c r="C416">
        <f>Travel!AC106</f>
        <v>961</v>
      </c>
      <c r="D416" s="46" t="str">
        <f>Travel!AD106</f>
        <v>043</v>
      </c>
      <c r="E416" s="46"/>
      <c r="H416">
        <f>Travel!AG106</f>
        <v>110</v>
      </c>
      <c r="I416" t="str">
        <f>Travel!AH106</f>
        <v>USD</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2">
      <c r="A417" t="str">
        <f>Travel!AA107</f>
        <v>Budget</v>
      </c>
      <c r="B417" t="str">
        <f>Travel!AB107</f>
        <v>7068-000000</v>
      </c>
      <c r="C417">
        <f>Travel!AC107</f>
        <v>961</v>
      </c>
      <c r="D417" s="46" t="str">
        <f>Travel!AD107</f>
        <v>043</v>
      </c>
      <c r="E417" s="46"/>
      <c r="H417">
        <f>Travel!AG107</f>
        <v>110</v>
      </c>
      <c r="I417" t="str">
        <f>Travel!AH107</f>
        <v>USD</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2">
      <c r="A418" t="str">
        <f>Travel!AA108</f>
        <v>Budget</v>
      </c>
      <c r="B418" t="str">
        <f>Travel!AB108</f>
        <v>7072-000000</v>
      </c>
      <c r="C418">
        <f>Travel!AC108</f>
        <v>961</v>
      </c>
      <c r="D418" s="46" t="str">
        <f>Travel!AD108</f>
        <v>043</v>
      </c>
      <c r="E418" s="46"/>
      <c r="H418">
        <f>Travel!AG108</f>
        <v>110</v>
      </c>
      <c r="I418" t="str">
        <f>Travel!AH108</f>
        <v>USD</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2">
      <c r="A419" t="str">
        <f>Travel!AA112</f>
        <v>Budget</v>
      </c>
      <c r="B419" t="str">
        <f>Travel!AB112</f>
        <v>7060-000000</v>
      </c>
      <c r="C419">
        <f>Travel!AC112</f>
        <v>962</v>
      </c>
      <c r="D419" s="46" t="str">
        <f>Travel!AD112</f>
        <v>043</v>
      </c>
      <c r="E419" s="46"/>
      <c r="H419">
        <f>Travel!AG112</f>
        <v>110</v>
      </c>
      <c r="I419" t="str">
        <f>Travel!AH112</f>
        <v>USD</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2">
      <c r="A420" t="str">
        <f>Travel!AA113</f>
        <v>Budget</v>
      </c>
      <c r="B420" t="str">
        <f>Travel!AB113</f>
        <v>7062-000000</v>
      </c>
      <c r="C420">
        <f>Travel!AC113</f>
        <v>962</v>
      </c>
      <c r="D420" s="46" t="str">
        <f>Travel!AD113</f>
        <v>043</v>
      </c>
      <c r="E420" s="46"/>
      <c r="H420">
        <f>Travel!AG113</f>
        <v>110</v>
      </c>
      <c r="I420" t="str">
        <f>Travel!AH113</f>
        <v>USD</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400</v>
      </c>
      <c r="T420" s="47">
        <f>Travel!AS113</f>
        <v>0</v>
      </c>
      <c r="U420" s="47">
        <f>Travel!AT113</f>
        <v>0</v>
      </c>
      <c r="V420" s="47">
        <f t="shared" si="5"/>
        <v>400</v>
      </c>
    </row>
    <row r="421" spans="1:22" x14ac:dyDescent="0.2">
      <c r="A421" t="str">
        <f>Travel!AA114</f>
        <v>Budget</v>
      </c>
      <c r="B421" t="str">
        <f>Travel!AB114</f>
        <v>7064-000000</v>
      </c>
      <c r="C421">
        <f>Travel!AC114</f>
        <v>962</v>
      </c>
      <c r="D421" s="46" t="str">
        <f>Travel!AD114</f>
        <v>043</v>
      </c>
      <c r="E421" s="46"/>
      <c r="H421">
        <f>Travel!AG114</f>
        <v>110</v>
      </c>
      <c r="I421" t="str">
        <f>Travel!AH114</f>
        <v>USD</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2">
      <c r="A422" t="str">
        <f>Travel!AA115</f>
        <v>Budget</v>
      </c>
      <c r="B422" t="str">
        <f>Travel!AB115</f>
        <v>7066-000000</v>
      </c>
      <c r="C422">
        <f>Travel!AC115</f>
        <v>962</v>
      </c>
      <c r="D422" s="46" t="str">
        <f>Travel!AD115</f>
        <v>043</v>
      </c>
      <c r="E422" s="46"/>
      <c r="H422">
        <f>Travel!AG115</f>
        <v>110</v>
      </c>
      <c r="I422" t="str">
        <f>Travel!AH115</f>
        <v>USD</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2">
      <c r="A423" t="str">
        <f>Travel!AA116</f>
        <v>Budget</v>
      </c>
      <c r="B423" t="str">
        <f>Travel!AB116</f>
        <v>7068-000000</v>
      </c>
      <c r="C423">
        <f>Travel!AC116</f>
        <v>962</v>
      </c>
      <c r="D423" s="46" t="str">
        <f>Travel!AD116</f>
        <v>043</v>
      </c>
      <c r="E423" s="46"/>
      <c r="H423">
        <f>Travel!AG116</f>
        <v>110</v>
      </c>
      <c r="I423" t="str">
        <f>Travel!AH116</f>
        <v>USD</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2">
      <c r="A424" t="str">
        <f>Travel!AA117</f>
        <v>Budget</v>
      </c>
      <c r="B424" t="str">
        <f>Travel!AB117</f>
        <v>7072-000000</v>
      </c>
      <c r="C424">
        <f>Travel!AC117</f>
        <v>962</v>
      </c>
      <c r="D424" s="46" t="str">
        <f>Travel!AD117</f>
        <v>043</v>
      </c>
      <c r="E424" s="46"/>
      <c r="H424">
        <f>Travel!AG117</f>
        <v>110</v>
      </c>
      <c r="I424" t="str">
        <f>Travel!AH117</f>
        <v>USD</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2">
      <c r="A425" t="str">
        <f>Travel!AA121</f>
        <v>Budget</v>
      </c>
      <c r="B425" t="str">
        <f>Travel!AB121</f>
        <v>7060-000000</v>
      </c>
      <c r="C425">
        <f>Travel!AC121</f>
        <v>963</v>
      </c>
      <c r="D425" s="46" t="str">
        <f>Travel!AD121</f>
        <v>043</v>
      </c>
      <c r="E425" s="46"/>
      <c r="H425">
        <f>Travel!AG121</f>
        <v>110</v>
      </c>
      <c r="I425" t="str">
        <f>Travel!AH121</f>
        <v>USD</v>
      </c>
      <c r="J425" s="47">
        <f>Travel!AI121</f>
        <v>0</v>
      </c>
      <c r="K425" s="47">
        <f>Travel!AJ121</f>
        <v>0</v>
      </c>
      <c r="L425" s="47">
        <f>Travel!AK121</f>
        <v>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0</v>
      </c>
      <c r="V425" s="47">
        <f t="shared" si="5"/>
        <v>0</v>
      </c>
    </row>
    <row r="426" spans="1:22" x14ac:dyDescent="0.2">
      <c r="A426" t="str">
        <f>Travel!AA122</f>
        <v>Budget</v>
      </c>
      <c r="B426" t="str">
        <f>Travel!AB122</f>
        <v>7062-000000</v>
      </c>
      <c r="C426">
        <f>Travel!AC122</f>
        <v>963</v>
      </c>
      <c r="D426" s="46" t="str">
        <f>Travel!AD122</f>
        <v>043</v>
      </c>
      <c r="E426" s="46"/>
      <c r="H426">
        <f>Travel!AG122</f>
        <v>110</v>
      </c>
      <c r="I426" t="str">
        <f>Travel!AH122</f>
        <v>USD</v>
      </c>
      <c r="J426" s="47">
        <f>Travel!AI122</f>
        <v>0</v>
      </c>
      <c r="K426" s="47">
        <f>Travel!AJ122</f>
        <v>0</v>
      </c>
      <c r="L426" s="47">
        <f>Travel!AK122</f>
        <v>0</v>
      </c>
      <c r="M426" s="47">
        <f>Travel!AL122</f>
        <v>0</v>
      </c>
      <c r="N426" s="47">
        <f>Travel!AM122</f>
        <v>0</v>
      </c>
      <c r="O426" s="47">
        <f>Travel!AN122</f>
        <v>0</v>
      </c>
      <c r="P426" s="47">
        <f>Travel!AO122</f>
        <v>0</v>
      </c>
      <c r="Q426" s="47">
        <f>Travel!AP122</f>
        <v>0</v>
      </c>
      <c r="R426" s="47">
        <f>Travel!AQ122</f>
        <v>0</v>
      </c>
      <c r="S426" s="47">
        <f>Travel!AR122</f>
        <v>0</v>
      </c>
      <c r="T426" s="47">
        <f>Travel!AS122</f>
        <v>0</v>
      </c>
      <c r="U426" s="47">
        <f>Travel!AT122</f>
        <v>0</v>
      </c>
      <c r="V426" s="47">
        <f t="shared" si="5"/>
        <v>0</v>
      </c>
    </row>
    <row r="427" spans="1:22" x14ac:dyDescent="0.2">
      <c r="A427" t="str">
        <f>Travel!AA123</f>
        <v>Budget</v>
      </c>
      <c r="B427" t="str">
        <f>Travel!AB123</f>
        <v>7064-000000</v>
      </c>
      <c r="C427">
        <f>Travel!AC123</f>
        <v>963</v>
      </c>
      <c r="D427" s="46" t="str">
        <f>Travel!AD123</f>
        <v>043</v>
      </c>
      <c r="E427" s="46"/>
      <c r="H427">
        <f>Travel!AG123</f>
        <v>110</v>
      </c>
      <c r="I427" t="str">
        <f>Travel!AH123</f>
        <v>USD</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0</v>
      </c>
      <c r="V427" s="47">
        <f t="shared" si="5"/>
        <v>0</v>
      </c>
    </row>
    <row r="428" spans="1:22" x14ac:dyDescent="0.2">
      <c r="A428" t="str">
        <f>Travel!AA124</f>
        <v>Budget</v>
      </c>
      <c r="B428" t="str">
        <f>Travel!AB124</f>
        <v>7066-000000</v>
      </c>
      <c r="C428">
        <f>Travel!AC124</f>
        <v>963</v>
      </c>
      <c r="D428" s="46" t="str">
        <f>Travel!AD124</f>
        <v>043</v>
      </c>
      <c r="E428" s="46"/>
      <c r="H428">
        <f>Travel!AG124</f>
        <v>110</v>
      </c>
      <c r="I428" t="str">
        <f>Travel!AH124</f>
        <v>USD</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2">
      <c r="A429" t="str">
        <f>Travel!AA125</f>
        <v>Budget</v>
      </c>
      <c r="B429" t="str">
        <f>Travel!AB125</f>
        <v>7068-000000</v>
      </c>
      <c r="C429">
        <f>Travel!AC125</f>
        <v>963</v>
      </c>
      <c r="D429" s="46" t="str">
        <f>Travel!AD125</f>
        <v>043</v>
      </c>
      <c r="E429" s="46"/>
      <c r="H429">
        <f>Travel!AG125</f>
        <v>110</v>
      </c>
      <c r="I429" t="str">
        <f>Travel!AH125</f>
        <v>USD</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0</v>
      </c>
      <c r="V429" s="47">
        <f t="shared" si="5"/>
        <v>0</v>
      </c>
    </row>
    <row r="430" spans="1:22" x14ac:dyDescent="0.2">
      <c r="A430" t="str">
        <f>Travel!AA126</f>
        <v>Budget</v>
      </c>
      <c r="B430" t="str">
        <f>Travel!AB126</f>
        <v>7072-000000</v>
      </c>
      <c r="C430">
        <f>Travel!AC126</f>
        <v>963</v>
      </c>
      <c r="D430" s="46" t="str">
        <f>Travel!AD126</f>
        <v>043</v>
      </c>
      <c r="E430" s="46"/>
      <c r="H430">
        <f>Travel!AG126</f>
        <v>110</v>
      </c>
      <c r="I430" t="str">
        <f>Travel!AH126</f>
        <v>USD</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2">
      <c r="A431" t="str">
        <f>Lodging!AA10</f>
        <v>Budget</v>
      </c>
      <c r="B431" t="str">
        <f>Lodging!AB10</f>
        <v>7058-000000</v>
      </c>
      <c r="C431">
        <f>Lodging!AC10</f>
        <v>970</v>
      </c>
      <c r="D431" s="46" t="str">
        <f>Lodging!AD10</f>
        <v>043</v>
      </c>
      <c r="E431" s="46"/>
      <c r="H431">
        <f>Lodging!AG10</f>
        <v>110</v>
      </c>
      <c r="I431" t="str">
        <f>Lodging!AH10</f>
        <v>USD</v>
      </c>
      <c r="J431" s="47">
        <f>Lodging!AI10</f>
        <v>0</v>
      </c>
      <c r="K431" s="47">
        <f>Lodging!AJ10</f>
        <v>1688.61</v>
      </c>
      <c r="L431" s="47">
        <f>Lodging!AK10</f>
        <v>0</v>
      </c>
      <c r="M431" s="47">
        <f>Lodging!AL10</f>
        <v>0</v>
      </c>
      <c r="N431" s="47">
        <f>Lodging!AM10</f>
        <v>0</v>
      </c>
      <c r="O431" s="47">
        <f>Lodging!AN10</f>
        <v>0</v>
      </c>
      <c r="P431" s="47">
        <f>Lodging!AO10</f>
        <v>100</v>
      </c>
      <c r="Q431" s="47">
        <f>Lodging!AP10</f>
        <v>0</v>
      </c>
      <c r="R431" s="47">
        <f>Lodging!AQ10</f>
        <v>0</v>
      </c>
      <c r="S431" s="47">
        <f>Lodging!AR10</f>
        <v>0</v>
      </c>
      <c r="T431" s="47">
        <f>Lodging!AS10</f>
        <v>0</v>
      </c>
      <c r="U431" s="47">
        <f>Lodging!AT10</f>
        <v>0</v>
      </c>
      <c r="V431" s="47">
        <f t="shared" si="5"/>
        <v>1788.61</v>
      </c>
    </row>
    <row r="432" spans="1:22" x14ac:dyDescent="0.2">
      <c r="A432" t="str">
        <f>Lodging!AA14</f>
        <v>Budget</v>
      </c>
      <c r="B432" t="str">
        <f>Lodging!AB14</f>
        <v>7058-000000</v>
      </c>
      <c r="C432">
        <f>Lodging!AC14</f>
        <v>971</v>
      </c>
      <c r="D432" s="46" t="str">
        <f>Lodging!AD14</f>
        <v>043</v>
      </c>
      <c r="E432" s="46"/>
      <c r="H432">
        <f>Lodging!AG14</f>
        <v>110</v>
      </c>
      <c r="I432" t="str">
        <f>Lodging!AH14</f>
        <v>USD</v>
      </c>
      <c r="J432" s="47">
        <f>Lodging!AI14</f>
        <v>0</v>
      </c>
      <c r="K432" s="47">
        <f>Lodging!AJ14</f>
        <v>1772.7</v>
      </c>
      <c r="L432" s="47">
        <f>Lodging!AK14</f>
        <v>0</v>
      </c>
      <c r="M432" s="47">
        <f>Lodging!AL14</f>
        <v>0</v>
      </c>
      <c r="N432" s="47">
        <f>Lodging!AM14</f>
        <v>0</v>
      </c>
      <c r="O432" s="47">
        <f>Lodging!AN14</f>
        <v>0</v>
      </c>
      <c r="P432" s="47">
        <f>Lodging!AO14</f>
        <v>100</v>
      </c>
      <c r="Q432" s="47">
        <f>Lodging!AP14</f>
        <v>0</v>
      </c>
      <c r="R432" s="47">
        <f>Lodging!AQ14</f>
        <v>0</v>
      </c>
      <c r="S432" s="47">
        <f>Lodging!AR14</f>
        <v>0</v>
      </c>
      <c r="T432" s="47">
        <f>Lodging!AS14</f>
        <v>0</v>
      </c>
      <c r="U432" s="47">
        <f>Lodging!AT14</f>
        <v>0</v>
      </c>
      <c r="V432" s="47">
        <f t="shared" si="5"/>
        <v>1872.7</v>
      </c>
    </row>
    <row r="433" spans="1:29" x14ac:dyDescent="0.2">
      <c r="A433" t="str">
        <f>Lodging!AA18</f>
        <v>Budget</v>
      </c>
      <c r="B433" t="str">
        <f>Lodging!AB18</f>
        <v>7058-000000</v>
      </c>
      <c r="C433">
        <f>Lodging!AC18</f>
        <v>972</v>
      </c>
      <c r="D433" s="46" t="str">
        <f>Lodging!AD18</f>
        <v>043</v>
      </c>
      <c r="E433" s="46"/>
      <c r="H433">
        <f>Lodging!AG18</f>
        <v>110</v>
      </c>
      <c r="I433" t="str">
        <f>Lodging!AH18</f>
        <v>USD</v>
      </c>
      <c r="J433" s="47">
        <f>Lodging!AI18</f>
        <v>0</v>
      </c>
      <c r="K433" s="47">
        <f>Lodging!AJ18</f>
        <v>1705.89</v>
      </c>
      <c r="L433" s="47">
        <f>Lodging!AK18</f>
        <v>0</v>
      </c>
      <c r="M433" s="47">
        <f>Lodging!AL18</f>
        <v>0</v>
      </c>
      <c r="N433" s="47">
        <f>Lodging!AM18</f>
        <v>0</v>
      </c>
      <c r="O433" s="47">
        <f>Lodging!AN18</f>
        <v>0</v>
      </c>
      <c r="P433" s="47">
        <f>Lodging!AO18</f>
        <v>100</v>
      </c>
      <c r="Q433" s="47">
        <f>Lodging!AP18</f>
        <v>0</v>
      </c>
      <c r="R433" s="47">
        <f>Lodging!AQ18</f>
        <v>0</v>
      </c>
      <c r="S433" s="47">
        <f>Lodging!AR18</f>
        <v>0</v>
      </c>
      <c r="T433" s="47">
        <f>Lodging!AS18</f>
        <v>0</v>
      </c>
      <c r="U433" s="47">
        <f>Lodging!AT18</f>
        <v>0</v>
      </c>
      <c r="V433" s="47">
        <f t="shared" si="5"/>
        <v>1805.89</v>
      </c>
    </row>
    <row r="434" spans="1:29" x14ac:dyDescent="0.2">
      <c r="A434" t="str">
        <f>Lodging!AA22</f>
        <v>Budget</v>
      </c>
      <c r="B434" t="str">
        <f>Lodging!AB22</f>
        <v>7058-000000</v>
      </c>
      <c r="C434">
        <f>Lodging!AC22</f>
        <v>973</v>
      </c>
      <c r="D434" s="46" t="str">
        <f>Lodging!AD22</f>
        <v>043</v>
      </c>
      <c r="E434" s="46"/>
      <c r="H434">
        <f>Lodging!AG22</f>
        <v>110</v>
      </c>
      <c r="I434" t="str">
        <f>Lodging!AH22</f>
        <v>USD</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2">
      <c r="A435" t="str">
        <f>Lodging!AA26</f>
        <v>Budget</v>
      </c>
      <c r="B435" t="str">
        <f>Lodging!AB26</f>
        <v>7058-000000</v>
      </c>
      <c r="C435">
        <f>Lodging!AC26</f>
        <v>974</v>
      </c>
      <c r="D435" s="46" t="str">
        <f>Lodging!AD26</f>
        <v>043</v>
      </c>
      <c r="E435" s="46"/>
      <c r="H435">
        <f>Lodging!AG26</f>
        <v>110</v>
      </c>
      <c r="I435" t="str">
        <f>Lodging!AH26</f>
        <v>USD</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2">
      <c r="A436" t="str">
        <f>Lodging!AA30</f>
        <v>Budget</v>
      </c>
      <c r="B436" t="str">
        <f>Lodging!AB30</f>
        <v>7058-000000</v>
      </c>
      <c r="C436">
        <f>Lodging!AC30</f>
        <v>975</v>
      </c>
      <c r="D436" s="46" t="str">
        <f>Lodging!AD30</f>
        <v>043</v>
      </c>
      <c r="E436" s="46"/>
      <c r="H436">
        <f>Lodging!AG30</f>
        <v>110</v>
      </c>
      <c r="I436" t="str">
        <f>Lodging!AH30</f>
        <v>USD</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2">
      <c r="A437" t="str">
        <f>Lodging!AA34</f>
        <v>Budget</v>
      </c>
      <c r="B437" t="str">
        <f>Lodging!AB34</f>
        <v>7058-000000</v>
      </c>
      <c r="C437">
        <f>Lodging!AC34</f>
        <v>976</v>
      </c>
      <c r="D437" s="46" t="str">
        <f>Lodging!AD34</f>
        <v>043</v>
      </c>
      <c r="E437" s="46"/>
      <c r="H437">
        <f>Lodging!AG34</f>
        <v>110</v>
      </c>
      <c r="I437" t="str">
        <f>Lodging!AH34</f>
        <v>USD</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2">
      <c r="A438" t="str">
        <f>Lodging!AA38</f>
        <v>Budget</v>
      </c>
      <c r="B438" t="str">
        <f>Lodging!AB38</f>
        <v>7058-000000</v>
      </c>
      <c r="C438">
        <f>Lodging!AC38</f>
        <v>977</v>
      </c>
      <c r="D438" s="46" t="str">
        <f>Lodging!AD38</f>
        <v>043</v>
      </c>
      <c r="E438" s="46"/>
      <c r="H438">
        <f>Lodging!AG38</f>
        <v>110</v>
      </c>
      <c r="I438" t="str">
        <f>Lodging!AH38</f>
        <v>USD</v>
      </c>
      <c r="J438" s="47">
        <f>Lodging!AI38</f>
        <v>0</v>
      </c>
      <c r="K438" s="47">
        <f>Lodging!AJ38</f>
        <v>0</v>
      </c>
      <c r="L438" s="47">
        <f>Lodging!AK38</f>
        <v>0</v>
      </c>
      <c r="M438" s="47">
        <f>Lodging!AL38</f>
        <v>0</v>
      </c>
      <c r="N438" s="47">
        <f>Lodging!AM38</f>
        <v>0</v>
      </c>
      <c r="O438" s="47">
        <f>Lodging!AN38</f>
        <v>0</v>
      </c>
      <c r="P438" s="47">
        <f>Lodging!AO38</f>
        <v>0</v>
      </c>
      <c r="Q438" s="47">
        <f>Lodging!AP38</f>
        <v>0</v>
      </c>
      <c r="R438" s="47">
        <f>Lodging!AQ38</f>
        <v>0</v>
      </c>
      <c r="S438" s="47">
        <f>Lodging!AR38</f>
        <v>0</v>
      </c>
      <c r="T438" s="47">
        <f>Lodging!AS38</f>
        <v>0</v>
      </c>
      <c r="U438" s="47">
        <f>Lodging!AT38</f>
        <v>0</v>
      </c>
      <c r="V438" s="47">
        <f t="shared" si="5"/>
        <v>0</v>
      </c>
    </row>
    <row r="439" spans="1:29" x14ac:dyDescent="0.2">
      <c r="A439" t="str">
        <f>Lodging!AA42</f>
        <v>Budget</v>
      </c>
      <c r="B439" t="str">
        <f>Lodging!AB42</f>
        <v>7058-000000</v>
      </c>
      <c r="C439">
        <f>Lodging!AC42</f>
        <v>978</v>
      </c>
      <c r="D439" s="46" t="str">
        <f>Lodging!AD42</f>
        <v>043</v>
      </c>
      <c r="E439" s="46"/>
      <c r="H439">
        <f>Lodging!AG42</f>
        <v>110</v>
      </c>
      <c r="I439" t="str">
        <f>Lodging!AH42</f>
        <v>USD</v>
      </c>
      <c r="J439" s="47">
        <f>Lodging!AI42</f>
        <v>0</v>
      </c>
      <c r="K439" s="47">
        <f>Lodging!AJ42</f>
        <v>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0</v>
      </c>
      <c r="U439" s="47">
        <f>Lodging!AT42</f>
        <v>0</v>
      </c>
      <c r="V439" s="47">
        <f t="shared" si="5"/>
        <v>0</v>
      </c>
    </row>
    <row r="440" spans="1:29" x14ac:dyDescent="0.2">
      <c r="A440" t="str">
        <f>Lodging!AA46</f>
        <v>Budget</v>
      </c>
      <c r="B440" t="str">
        <f>Lodging!AB46</f>
        <v>7058-000000</v>
      </c>
      <c r="C440">
        <f>Lodging!AC46</f>
        <v>979</v>
      </c>
      <c r="D440" s="46" t="str">
        <f>Lodging!AD46</f>
        <v>043</v>
      </c>
      <c r="E440" s="46"/>
      <c r="H440">
        <f>Lodging!AG46</f>
        <v>110</v>
      </c>
      <c r="I440" t="str">
        <f>Lodging!AH46</f>
        <v>USD</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 t="shared" ref="V440:V444" si="6">SUM(J440:U440)</f>
        <v>0</v>
      </c>
    </row>
    <row r="441" spans="1:29" x14ac:dyDescent="0.2">
      <c r="A441" t="str">
        <f>Lodging!AA50</f>
        <v>Budget</v>
      </c>
      <c r="B441" t="str">
        <f>Lodging!AB50</f>
        <v>7058-000000</v>
      </c>
      <c r="C441">
        <f>Lodging!AC50</f>
        <v>980</v>
      </c>
      <c r="D441" s="46" t="str">
        <f>Lodging!AD50</f>
        <v>043</v>
      </c>
      <c r="E441" s="46"/>
      <c r="H441">
        <f>Lodging!AG50</f>
        <v>110</v>
      </c>
      <c r="I441" t="str">
        <f>Lodging!AH50</f>
        <v>USD</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0</v>
      </c>
      <c r="U441" s="47">
        <f>Lodging!AT50</f>
        <v>0</v>
      </c>
      <c r="V441" s="47">
        <f t="shared" si="6"/>
        <v>0</v>
      </c>
    </row>
    <row r="442" spans="1:29" x14ac:dyDescent="0.2">
      <c r="A442" t="str">
        <f>Lodging!AA54</f>
        <v>Budget</v>
      </c>
      <c r="B442" t="str">
        <f>Lodging!AB54</f>
        <v>7058-000000</v>
      </c>
      <c r="C442">
        <f>Lodging!AC54</f>
        <v>981</v>
      </c>
      <c r="D442" s="46" t="str">
        <f>Lodging!AD54</f>
        <v>043</v>
      </c>
      <c r="E442" s="46"/>
      <c r="H442">
        <f>Lodging!AG54</f>
        <v>110</v>
      </c>
      <c r="I442" t="str">
        <f>Lodging!AH54</f>
        <v>USD</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 t="shared" si="6"/>
        <v>0</v>
      </c>
    </row>
    <row r="443" spans="1:29" x14ac:dyDescent="0.2">
      <c r="A443" t="str">
        <f>Lodging!AA58</f>
        <v>Budget</v>
      </c>
      <c r="B443" t="str">
        <f>Lodging!AB58</f>
        <v>7058-000000</v>
      </c>
      <c r="C443">
        <f>Lodging!AC58</f>
        <v>982</v>
      </c>
      <c r="D443" s="46" t="str">
        <f>Lodging!AD58</f>
        <v>043</v>
      </c>
      <c r="E443" s="46"/>
      <c r="H443">
        <f>Lodging!AG58</f>
        <v>110</v>
      </c>
      <c r="I443" t="str">
        <f>Lodging!AH58</f>
        <v>USD</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 t="shared" si="6"/>
        <v>0</v>
      </c>
    </row>
    <row r="444" spans="1:29" x14ac:dyDescent="0.2">
      <c r="A444" t="str">
        <f>'TI Allocation'!AA9</f>
        <v>Budget</v>
      </c>
      <c r="B444" t="str">
        <f>'TI Allocation'!AB9</f>
        <v>7092-000000</v>
      </c>
      <c r="C444">
        <f>'TI Allocation'!AC9</f>
        <v>999</v>
      </c>
      <c r="D444" s="46" t="str">
        <f>'TI Allocation'!AD9</f>
        <v>043</v>
      </c>
      <c r="E444" s="46"/>
      <c r="H444">
        <f>'TI Allocation'!AH9</f>
        <v>110</v>
      </c>
      <c r="I444" t="str">
        <f>'TI Allocation'!AI9</f>
        <v>USD</v>
      </c>
      <c r="J444" s="47">
        <f>'TI Allocation'!AJ9</f>
        <v>155.28</v>
      </c>
      <c r="K444" s="47">
        <f>'TI Allocation'!AK9</f>
        <v>155.28</v>
      </c>
      <c r="L444" s="47">
        <f>'TI Allocation'!AL9</f>
        <v>155.28</v>
      </c>
      <c r="M444" s="47">
        <f>'TI Allocation'!AM9</f>
        <v>155.28</v>
      </c>
      <c r="N444" s="47">
        <f>'TI Allocation'!AN9</f>
        <v>155.28</v>
      </c>
      <c r="O444" s="47">
        <f>'TI Allocation'!AO9</f>
        <v>155.28</v>
      </c>
      <c r="P444" s="47">
        <f>'TI Allocation'!AP9</f>
        <v>155.28</v>
      </c>
      <c r="Q444" s="47">
        <f>'TI Allocation'!AQ9</f>
        <v>155.28</v>
      </c>
      <c r="R444" s="47">
        <f>'TI Allocation'!AR9</f>
        <v>155.28</v>
      </c>
      <c r="S444" s="47">
        <f>'TI Allocation'!AS9</f>
        <v>155.28</v>
      </c>
      <c r="T444" s="47">
        <f>'TI Allocation'!AT9</f>
        <v>155.28</v>
      </c>
      <c r="U444" s="47">
        <f>'TI Allocation'!AU9</f>
        <v>155.28</v>
      </c>
      <c r="V444" s="47">
        <f t="shared" si="6"/>
        <v>1863.36</v>
      </c>
      <c r="W444" s="47"/>
      <c r="X444" s="47"/>
      <c r="Y444" s="47"/>
      <c r="Z444" s="47"/>
      <c r="AA444" s="47"/>
      <c r="AB444" s="47"/>
      <c r="AC444" s="47"/>
    </row>
    <row r="445" spans="1:29" ht="13.5" thickBot="1" x14ac:dyDescent="0.25">
      <c r="D445" s="46"/>
      <c r="J445" s="49">
        <f t="shared" ref="J445:U445" si="7">SUM(J4:J444)</f>
        <v>1131</v>
      </c>
      <c r="K445" s="49">
        <f t="shared" si="7"/>
        <v>11159.1</v>
      </c>
      <c r="L445" s="49">
        <f t="shared" si="7"/>
        <v>17108.009999999998</v>
      </c>
      <c r="M445" s="49">
        <f t="shared" si="7"/>
        <v>4662.07</v>
      </c>
      <c r="N445" s="49">
        <f t="shared" si="7"/>
        <v>6113.3</v>
      </c>
      <c r="O445" s="49">
        <f t="shared" si="7"/>
        <v>2974.4700000000003</v>
      </c>
      <c r="P445" s="49">
        <f t="shared" si="7"/>
        <v>3402.4500000000003</v>
      </c>
      <c r="Q445" s="49">
        <f t="shared" si="7"/>
        <v>3719.57</v>
      </c>
      <c r="R445" s="49">
        <f t="shared" si="7"/>
        <v>15209.300000000001</v>
      </c>
      <c r="S445" s="49">
        <f t="shared" si="7"/>
        <v>63366.99</v>
      </c>
      <c r="T445" s="49">
        <f t="shared" si="7"/>
        <v>3337.27</v>
      </c>
      <c r="U445" s="49">
        <f t="shared" si="7"/>
        <v>3194.13</v>
      </c>
    </row>
    <row r="446" spans="1:29" ht="13.5" thickTop="1" x14ac:dyDescent="0.2">
      <c r="D446" s="46"/>
    </row>
    <row r="447" spans="1:29" x14ac:dyDescent="0.2">
      <c r="D447" s="46"/>
      <c r="I447" t="s">
        <v>160</v>
      </c>
      <c r="J447" s="47">
        <f>SUM(Summary!B13,Summary!B29)</f>
        <v>1131</v>
      </c>
      <c r="K447" s="47">
        <f>SUM(Summary!C13,Summary!C29)</f>
        <v>11159.099999999999</v>
      </c>
      <c r="L447" s="47">
        <f>SUM(Summary!D13,Summary!D29)</f>
        <v>17108.009999999998</v>
      </c>
      <c r="M447" s="47">
        <f>SUM(Summary!E13,Summary!E29)</f>
        <v>4662.07</v>
      </c>
      <c r="N447" s="47">
        <f>SUM(Summary!F13,Summary!F29)</f>
        <v>6113.2999999999993</v>
      </c>
      <c r="O447" s="47">
        <f>SUM(Summary!G13,Summary!G29)</f>
        <v>2974.47</v>
      </c>
      <c r="P447" s="47">
        <f>SUM(Summary!H13,Summary!H29)</f>
        <v>3402.45</v>
      </c>
      <c r="Q447" s="47">
        <f>SUM(Summary!I13,Summary!I29)</f>
        <v>3719.5699999999997</v>
      </c>
      <c r="R447" s="47">
        <f>SUM(Summary!J13,Summary!J29)</f>
        <v>15209.3</v>
      </c>
      <c r="S447" s="47">
        <f>SUM(Summary!K13,Summary!K29)</f>
        <v>63366.99</v>
      </c>
      <c r="T447" s="47">
        <f>SUM(Summary!L13,Summary!L29)</f>
        <v>3337.2699999999995</v>
      </c>
      <c r="U447" s="47">
        <f>SUM(Summary!M13,Summary!M29)</f>
        <v>3194.13</v>
      </c>
    </row>
    <row r="448" spans="1:29" x14ac:dyDescent="0.2">
      <c r="D448" s="46"/>
    </row>
    <row r="449" spans="4:21" x14ac:dyDescent="0.2">
      <c r="D449" s="46"/>
      <c r="I449" t="s">
        <v>159</v>
      </c>
      <c r="J449" s="47">
        <f>J445-J447</f>
        <v>0</v>
      </c>
      <c r="K449" s="47">
        <f t="shared" ref="K449:U449" si="8">K445-K447</f>
        <v>0</v>
      </c>
      <c r="L449" s="47">
        <f t="shared" si="8"/>
        <v>0</v>
      </c>
      <c r="M449" s="47">
        <f t="shared" si="8"/>
        <v>0</v>
      </c>
      <c r="N449" s="47">
        <f t="shared" si="8"/>
        <v>0</v>
      </c>
      <c r="O449" s="47">
        <f t="shared" si="8"/>
        <v>0</v>
      </c>
      <c r="P449" s="47">
        <f t="shared" si="8"/>
        <v>0</v>
      </c>
      <c r="Q449" s="47">
        <f t="shared" si="8"/>
        <v>0</v>
      </c>
      <c r="R449" s="47">
        <f t="shared" si="8"/>
        <v>0</v>
      </c>
      <c r="S449" s="47">
        <f t="shared" si="8"/>
        <v>0</v>
      </c>
      <c r="T449" s="47">
        <f t="shared" si="8"/>
        <v>0</v>
      </c>
      <c r="U449" s="47">
        <f t="shared" si="8"/>
        <v>0</v>
      </c>
    </row>
    <row r="450" spans="4:21" x14ac:dyDescent="0.2">
      <c r="D450" s="46"/>
    </row>
    <row r="451" spans="4:21" x14ac:dyDescent="0.2">
      <c r="D451" s="46"/>
    </row>
    <row r="452" spans="4:21" x14ac:dyDescent="0.2">
      <c r="D452" s="46"/>
    </row>
    <row r="453" spans="4:21" x14ac:dyDescent="0.2">
      <c r="D453" s="46"/>
    </row>
    <row r="454" spans="4:21" x14ac:dyDescent="0.2">
      <c r="D454" s="46"/>
    </row>
    <row r="455" spans="4:21" x14ac:dyDescent="0.2">
      <c r="D455" s="46"/>
    </row>
    <row r="456" spans="4:21" x14ac:dyDescent="0.2">
      <c r="D456" s="46"/>
    </row>
    <row r="457" spans="4:21" x14ac:dyDescent="0.2">
      <c r="D457" s="46"/>
    </row>
    <row r="458" spans="4:21" x14ac:dyDescent="0.2">
      <c r="D458" s="46"/>
    </row>
    <row r="459" spans="4:21" x14ac:dyDescent="0.2">
      <c r="D459" s="46"/>
    </row>
    <row r="460" spans="4:21" x14ac:dyDescent="0.2">
      <c r="D460" s="46"/>
    </row>
    <row r="461" spans="4:21" x14ac:dyDescent="0.2">
      <c r="D461" s="46"/>
    </row>
    <row r="462" spans="4:21" x14ac:dyDescent="0.2">
      <c r="D462" s="46"/>
    </row>
    <row r="463" spans="4:21" x14ac:dyDescent="0.2">
      <c r="D463" s="46"/>
    </row>
    <row r="464" spans="4:21" x14ac:dyDescent="0.2">
      <c r="D464" s="46"/>
    </row>
    <row r="465" spans="4:4" x14ac:dyDescent="0.2">
      <c r="D465" s="46"/>
    </row>
    <row r="466" spans="4:4" x14ac:dyDescent="0.2">
      <c r="D466" s="46"/>
    </row>
    <row r="467" spans="4:4" x14ac:dyDescent="0.2">
      <c r="D467" s="46"/>
    </row>
    <row r="468" spans="4:4" x14ac:dyDescent="0.2">
      <c r="D468" s="46"/>
    </row>
    <row r="469" spans="4:4" x14ac:dyDescent="0.2">
      <c r="D469" s="46"/>
    </row>
    <row r="470" spans="4:4" x14ac:dyDescent="0.2">
      <c r="D470" s="46"/>
    </row>
    <row r="471" spans="4:4" x14ac:dyDescent="0.2">
      <c r="D471" s="46"/>
    </row>
    <row r="472" spans="4:4" x14ac:dyDescent="0.2">
      <c r="D472" s="46"/>
    </row>
    <row r="473" spans="4:4" x14ac:dyDescent="0.2">
      <c r="D473" s="46"/>
    </row>
    <row r="474" spans="4:4" x14ac:dyDescent="0.2">
      <c r="D474" s="46"/>
    </row>
    <row r="475" spans="4:4" x14ac:dyDescent="0.2">
      <c r="D475" s="46"/>
    </row>
    <row r="476" spans="4:4" x14ac:dyDescent="0.2">
      <c r="D476" s="46"/>
    </row>
  </sheetData>
  <sheetProtection algorithmName="SHA-512" hashValue="Smy2hH6wz4lpGlOMn/1ALqVRKdn5M2qUA1vPBIQxdqyRAebZUWIVObvfRP0AgEtqw7/MPvwuA7oLlsZpUArTGw==" saltValue="1r3zoQKWL9sJCr7AYXQqLQ=="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topLeftCell="A235" zoomScale="85" zoomScaleNormal="85" workbookViewId="0">
      <selection activeCell="S2" sqref="S2"/>
    </sheetView>
  </sheetViews>
  <sheetFormatPr defaultColWidth="9.140625" defaultRowHeight="12.75" x14ac:dyDescent="0.2"/>
  <cols>
    <col min="1" max="1" width="11.28515625" bestFit="1" customWidth="1"/>
    <col min="2" max="2" width="9.5703125" bestFit="1" customWidth="1"/>
    <col min="3" max="3" width="8.5703125" bestFit="1" customWidth="1"/>
    <col min="4" max="4" width="12.85546875" bestFit="1" customWidth="1"/>
    <col min="5" max="5" width="11.140625" bestFit="1" customWidth="1"/>
    <col min="6" max="6" width="7" bestFit="1" customWidth="1"/>
    <col min="7" max="7" width="8.85546875" bestFit="1" customWidth="1"/>
    <col min="8" max="8" width="20.7109375" bestFit="1" customWidth="1"/>
    <col min="9" max="9" width="23.42578125" bestFit="1" customWidth="1"/>
    <col min="10" max="10" width="26.7109375" bestFit="1" customWidth="1"/>
    <col min="11" max="11" width="24.140625" bestFit="1" customWidth="1"/>
    <col min="12" max="12" width="25.85546875" bestFit="1" customWidth="1"/>
    <col min="13" max="13" width="26.140625" bestFit="1" customWidth="1"/>
    <col min="14" max="14" width="24" bestFit="1" customWidth="1"/>
    <col min="15" max="15" width="24.85546875" bestFit="1" customWidth="1"/>
    <col min="16" max="16" width="22.7109375" bestFit="1" customWidth="1"/>
    <col min="17" max="17" width="21.140625" bestFit="1" customWidth="1"/>
    <col min="18" max="18" width="21" bestFit="1" customWidth="1"/>
    <col min="19" max="19" width="21.42578125" bestFit="1" customWidth="1"/>
    <col min="20" max="20" width="12.85546875" bestFit="1" customWidth="1"/>
  </cols>
  <sheetData>
    <row r="1" spans="1:20" x14ac:dyDescent="0.2">
      <c r="A1" t="s">
        <v>139</v>
      </c>
      <c r="B1" t="s">
        <v>140</v>
      </c>
      <c r="C1" t="s">
        <v>161</v>
      </c>
      <c r="D1" t="s">
        <v>162</v>
      </c>
      <c r="E1" t="s">
        <v>163</v>
      </c>
      <c r="F1" t="s">
        <v>164</v>
      </c>
      <c r="G1" t="s">
        <v>165</v>
      </c>
      <c r="H1" s="133" t="s">
        <v>395</v>
      </c>
      <c r="I1" s="133" t="s">
        <v>396</v>
      </c>
      <c r="J1" s="133" t="s">
        <v>397</v>
      </c>
      <c r="K1" s="133" t="s">
        <v>398</v>
      </c>
      <c r="L1" s="133" t="s">
        <v>399</v>
      </c>
      <c r="M1" s="133" t="s">
        <v>400</v>
      </c>
      <c r="N1" s="133" t="s">
        <v>401</v>
      </c>
      <c r="O1" s="133" t="s">
        <v>402</v>
      </c>
      <c r="P1" s="133" t="s">
        <v>403</v>
      </c>
      <c r="Q1" s="133" t="s">
        <v>404</v>
      </c>
      <c r="R1" s="133" t="s">
        <v>405</v>
      </c>
      <c r="S1" s="133" t="s">
        <v>406</v>
      </c>
    </row>
    <row r="2" spans="1:20" x14ac:dyDescent="0.2">
      <c r="A2" t="str">
        <f>'Upload Sheet Pull'!A4</f>
        <v>Budget</v>
      </c>
      <c r="B2" t="str">
        <f>'Upload Sheet Pull'!B4</f>
        <v>6005-000000</v>
      </c>
      <c r="C2">
        <f>'Upload Sheet Pull'!C4</f>
        <v>100</v>
      </c>
      <c r="D2" t="str">
        <f>'Upload Sheet Pull'!D4</f>
        <v>043</v>
      </c>
      <c r="F2" t="str">
        <f>IF('Upload Sheet Pull'!E4="","",'Upload Sheet Pull'!E4)</f>
        <v/>
      </c>
      <c r="H2" s="48">
        <f>'Upload Sheet Pull'!J4</f>
        <v>500.72</v>
      </c>
      <c r="I2" s="48">
        <f>'Upload Sheet Pull'!K4</f>
        <v>1425.64</v>
      </c>
      <c r="J2" s="48">
        <f>'Upload Sheet Pull'!L4</f>
        <v>12302.73</v>
      </c>
      <c r="K2" s="48">
        <f>'Upload Sheet Pull'!M4</f>
        <v>2546.79</v>
      </c>
      <c r="L2" s="48">
        <f>'Upload Sheet Pull'!N4</f>
        <v>838.02</v>
      </c>
      <c r="M2" s="48">
        <f>'Upload Sheet Pull'!O4</f>
        <v>551.19000000000005</v>
      </c>
      <c r="N2" s="48">
        <f>'Upload Sheet Pull'!P4</f>
        <v>689.17</v>
      </c>
      <c r="O2" s="48">
        <f>'Upload Sheet Pull'!Q4</f>
        <v>2206.29</v>
      </c>
      <c r="P2" s="48">
        <f>'Upload Sheet Pull'!R4</f>
        <v>11438.02</v>
      </c>
      <c r="Q2" s="48">
        <f>'Upload Sheet Pull'!S4</f>
        <v>2253.71</v>
      </c>
      <c r="R2" s="48">
        <f>'Upload Sheet Pull'!T4</f>
        <v>923.99</v>
      </c>
      <c r="S2" s="48">
        <f>'Upload Sheet Pull'!U4</f>
        <v>1590.85</v>
      </c>
      <c r="T2" s="48">
        <f>SUM(H2:S2)</f>
        <v>37267.119999999995</v>
      </c>
    </row>
    <row r="3" spans="1:20" x14ac:dyDescent="0.2">
      <c r="A3" t="str">
        <f>'Upload Sheet Pull'!A5</f>
        <v>Budget</v>
      </c>
      <c r="B3" t="str">
        <f>'Upload Sheet Pull'!B5</f>
        <v>6025-000000</v>
      </c>
      <c r="C3">
        <f>'Upload Sheet Pull'!C5</f>
        <v>150</v>
      </c>
      <c r="D3" t="str">
        <f>'Upload Sheet Pull'!D5</f>
        <v>043</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27500</v>
      </c>
      <c r="R3" s="48">
        <f>'Upload Sheet Pull'!T5</f>
        <v>0</v>
      </c>
      <c r="S3" s="48">
        <f>'Upload Sheet Pull'!U5</f>
        <v>0</v>
      </c>
      <c r="T3" s="48">
        <f t="shared" ref="T3:T64" si="0">SUM(H3:S3)</f>
        <v>27500</v>
      </c>
    </row>
    <row r="4" spans="1:20" x14ac:dyDescent="0.2">
      <c r="A4" t="str">
        <f>'Upload Sheet Pull'!A6</f>
        <v>Budget</v>
      </c>
      <c r="B4" t="str">
        <f>'Upload Sheet Pull'!B6</f>
        <v>6025-000000</v>
      </c>
      <c r="C4">
        <f>'Upload Sheet Pull'!C6</f>
        <v>150</v>
      </c>
      <c r="D4" t="str">
        <f>'Upload Sheet Pull'!D6</f>
        <v>043</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2">
      <c r="A5" t="str">
        <f>'Upload Sheet Pull'!A7</f>
        <v>Budget</v>
      </c>
      <c r="B5" t="str">
        <f>'Upload Sheet Pull'!B7</f>
        <v>6025-000000</v>
      </c>
      <c r="C5">
        <f>'Upload Sheet Pull'!C7</f>
        <v>150</v>
      </c>
      <c r="D5" t="str">
        <f>'Upload Sheet Pull'!D7</f>
        <v>043</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2">
      <c r="A6" t="str">
        <f>'Upload Sheet Pull'!A8</f>
        <v>Budget</v>
      </c>
      <c r="B6" t="str">
        <f>'Upload Sheet Pull'!B8</f>
        <v>6025-000000</v>
      </c>
      <c r="C6">
        <f>'Upload Sheet Pull'!C8</f>
        <v>150</v>
      </c>
      <c r="D6" t="str">
        <f>'Upload Sheet Pull'!D8</f>
        <v>043</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0</v>
      </c>
      <c r="S6" s="48">
        <f>'Upload Sheet Pull'!U8</f>
        <v>0</v>
      </c>
      <c r="T6" s="48">
        <f t="shared" si="0"/>
        <v>0</v>
      </c>
    </row>
    <row r="7" spans="1:20" x14ac:dyDescent="0.2">
      <c r="A7" t="str">
        <f>'Upload Sheet Pull'!A9</f>
        <v>Budget</v>
      </c>
      <c r="B7" t="str">
        <f>'Upload Sheet Pull'!B9</f>
        <v>6025-000000</v>
      </c>
      <c r="C7">
        <f>'Upload Sheet Pull'!C9</f>
        <v>150</v>
      </c>
      <c r="D7" t="str">
        <f>'Upload Sheet Pull'!D9</f>
        <v>043</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0</v>
      </c>
      <c r="S7" s="48">
        <f>'Upload Sheet Pull'!U9</f>
        <v>0</v>
      </c>
      <c r="T7" s="48">
        <f t="shared" si="0"/>
        <v>0</v>
      </c>
    </row>
    <row r="8" spans="1:20" x14ac:dyDescent="0.2">
      <c r="A8" t="str">
        <f>'Upload Sheet Pull'!A10</f>
        <v>Budget</v>
      </c>
      <c r="B8" t="str">
        <f>'Upload Sheet Pull'!B10</f>
        <v>6025-000000</v>
      </c>
      <c r="C8">
        <f>'Upload Sheet Pull'!C10</f>
        <v>150</v>
      </c>
      <c r="D8" t="str">
        <f>'Upload Sheet Pull'!D10</f>
        <v>043</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2">
      <c r="A9" t="str">
        <f>'Upload Sheet Pull'!A11</f>
        <v>Budget</v>
      </c>
      <c r="B9" t="str">
        <f>'Upload Sheet Pull'!B11</f>
        <v>6025-000000</v>
      </c>
      <c r="C9">
        <f>'Upload Sheet Pull'!C11</f>
        <v>150</v>
      </c>
      <c r="D9" t="str">
        <f>'Upload Sheet Pull'!D11</f>
        <v>043</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2">
      <c r="A10" t="str">
        <f>'Upload Sheet Pull'!A12</f>
        <v>Budget</v>
      </c>
      <c r="B10" t="str">
        <f>'Upload Sheet Pull'!B12</f>
        <v>6050-000000</v>
      </c>
      <c r="C10">
        <f>'Upload Sheet Pull'!C12</f>
        <v>150</v>
      </c>
      <c r="D10" t="str">
        <f>'Upload Sheet Pull'!D12</f>
        <v>043</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2">
      <c r="A11" t="str">
        <f>'Upload Sheet Pull'!A13</f>
        <v>Budget</v>
      </c>
      <c r="B11" t="str">
        <f>'Upload Sheet Pull'!B13</f>
        <v>6055-000000</v>
      </c>
      <c r="C11">
        <f>'Upload Sheet Pull'!C13</f>
        <v>150</v>
      </c>
      <c r="D11" t="str">
        <f>'Upload Sheet Pull'!D13</f>
        <v>043</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2">
      <c r="A12" t="str">
        <f>'Upload Sheet Pull'!A14</f>
        <v>Budget</v>
      </c>
      <c r="B12" t="str">
        <f>'Upload Sheet Pull'!B14</f>
        <v>6060-000000</v>
      </c>
      <c r="C12">
        <f>'Upload Sheet Pull'!C14</f>
        <v>150</v>
      </c>
      <c r="D12" t="str">
        <f>'Upload Sheet Pull'!D14</f>
        <v>043</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2">
      <c r="A13" t="str">
        <f>'Upload Sheet Pull'!A15</f>
        <v>Budget</v>
      </c>
      <c r="B13" t="str">
        <f>'Upload Sheet Pull'!B15</f>
        <v>6030-000000</v>
      </c>
      <c r="C13">
        <f>'Upload Sheet Pull'!C15</f>
        <v>150</v>
      </c>
      <c r="D13" t="str">
        <f>'Upload Sheet Pull'!D15</f>
        <v>043</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0</v>
      </c>
      <c r="R13" s="48">
        <f>'Upload Sheet Pull'!T15</f>
        <v>0</v>
      </c>
      <c r="S13" s="48">
        <f>'Upload Sheet Pull'!U15</f>
        <v>0</v>
      </c>
      <c r="T13" s="48">
        <f t="shared" si="0"/>
        <v>0</v>
      </c>
    </row>
    <row r="14" spans="1:20" x14ac:dyDescent="0.2">
      <c r="A14" t="str">
        <f>'Upload Sheet Pull'!A16</f>
        <v>Budget</v>
      </c>
      <c r="B14" t="str">
        <f>'Upload Sheet Pull'!B16</f>
        <v>6035-000000</v>
      </c>
      <c r="C14">
        <f>'Upload Sheet Pull'!C16</f>
        <v>150</v>
      </c>
      <c r="D14" t="str">
        <f>'Upload Sheet Pull'!D16</f>
        <v>043</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0</v>
      </c>
      <c r="R14" s="48">
        <f>'Upload Sheet Pull'!T16</f>
        <v>0</v>
      </c>
      <c r="S14" s="48">
        <f>'Upload Sheet Pull'!U16</f>
        <v>0</v>
      </c>
      <c r="T14" s="48">
        <f t="shared" si="0"/>
        <v>0</v>
      </c>
    </row>
    <row r="15" spans="1:20" x14ac:dyDescent="0.2">
      <c r="A15" t="str">
        <f>'Upload Sheet Pull'!A17</f>
        <v>Budget</v>
      </c>
      <c r="B15" t="str">
        <f>'Upload Sheet Pull'!B17</f>
        <v>6040-000000</v>
      </c>
      <c r="C15">
        <f>'Upload Sheet Pull'!C17</f>
        <v>150</v>
      </c>
      <c r="D15" t="str">
        <f>'Upload Sheet Pull'!D17</f>
        <v>043</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0</v>
      </c>
      <c r="R15" s="48">
        <f>'Upload Sheet Pull'!T17</f>
        <v>0</v>
      </c>
      <c r="S15" s="48">
        <f>'Upload Sheet Pull'!U17</f>
        <v>0</v>
      </c>
      <c r="T15" s="48">
        <f t="shared" si="0"/>
        <v>0</v>
      </c>
    </row>
    <row r="16" spans="1:20" x14ac:dyDescent="0.2">
      <c r="A16" t="str">
        <f>'Upload Sheet Pull'!A18</f>
        <v>Budget</v>
      </c>
      <c r="B16" t="str">
        <f>'Upload Sheet Pull'!B18</f>
        <v>6010-000000</v>
      </c>
      <c r="C16">
        <f>'Upload Sheet Pull'!C18</f>
        <v>150</v>
      </c>
      <c r="D16" t="str">
        <f>'Upload Sheet Pull'!D18</f>
        <v>043</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2">
      <c r="A17" t="str">
        <f>'Upload Sheet Pull'!A19</f>
        <v>Budget</v>
      </c>
      <c r="B17" t="str">
        <f>'Upload Sheet Pull'!B19</f>
        <v>6020-000000</v>
      </c>
      <c r="C17">
        <f>'Upload Sheet Pull'!C19</f>
        <v>150</v>
      </c>
      <c r="D17" t="str">
        <f>'Upload Sheet Pull'!D19</f>
        <v>043</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2">
      <c r="A18" t="str">
        <f>'Upload Sheet Pull'!A20</f>
        <v>Budget</v>
      </c>
      <c r="B18" t="str">
        <f>'Upload Sheet Pull'!B20</f>
        <v>7004-000000</v>
      </c>
      <c r="C18">
        <f>'Upload Sheet Pull'!C20</f>
        <v>150</v>
      </c>
      <c r="D18" t="str">
        <f>'Upload Sheet Pull'!D20</f>
        <v>043</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400</v>
      </c>
      <c r="R18" s="48">
        <f>'Upload Sheet Pull'!T20</f>
        <v>0</v>
      </c>
      <c r="S18" s="48">
        <f>'Upload Sheet Pull'!U20</f>
        <v>0</v>
      </c>
      <c r="T18" s="48">
        <f t="shared" si="0"/>
        <v>400</v>
      </c>
    </row>
    <row r="19" spans="1:20" x14ac:dyDescent="0.2">
      <c r="A19" t="str">
        <f>'Upload Sheet Pull'!A21</f>
        <v>Budget</v>
      </c>
      <c r="B19" t="str">
        <f>'Upload Sheet Pull'!B21</f>
        <v>7008-000000</v>
      </c>
      <c r="C19">
        <f>'Upload Sheet Pull'!C21</f>
        <v>150</v>
      </c>
      <c r="D19" t="str">
        <f>'Upload Sheet Pull'!D21</f>
        <v>043</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500</v>
      </c>
      <c r="R19" s="48">
        <f>'Upload Sheet Pull'!T21</f>
        <v>0</v>
      </c>
      <c r="S19" s="48">
        <f>'Upload Sheet Pull'!U21</f>
        <v>0</v>
      </c>
      <c r="T19" s="48">
        <f t="shared" si="0"/>
        <v>500</v>
      </c>
    </row>
    <row r="20" spans="1:20" x14ac:dyDescent="0.2">
      <c r="A20" t="str">
        <f>'Upload Sheet Pull'!A22</f>
        <v>Budget</v>
      </c>
      <c r="B20" t="str">
        <f>'Upload Sheet Pull'!B22</f>
        <v>7010-000000</v>
      </c>
      <c r="C20">
        <f>'Upload Sheet Pull'!C22</f>
        <v>150</v>
      </c>
      <c r="D20" t="str">
        <f>'Upload Sheet Pull'!D22</f>
        <v>043</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900</v>
      </c>
      <c r="R20" s="48">
        <f>'Upload Sheet Pull'!T22</f>
        <v>0</v>
      </c>
      <c r="S20" s="48">
        <f>'Upload Sheet Pull'!U22</f>
        <v>0</v>
      </c>
      <c r="T20" s="48">
        <f t="shared" si="0"/>
        <v>900</v>
      </c>
    </row>
    <row r="21" spans="1:20" x14ac:dyDescent="0.2">
      <c r="A21" t="str">
        <f>'Upload Sheet Pull'!A23</f>
        <v>Budget</v>
      </c>
      <c r="B21" t="str">
        <f>'Upload Sheet Pull'!B23</f>
        <v>7012-000000</v>
      </c>
      <c r="C21">
        <f>'Upload Sheet Pull'!C23</f>
        <v>150</v>
      </c>
      <c r="D21" t="str">
        <f>'Upload Sheet Pull'!D23</f>
        <v>043</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400</v>
      </c>
      <c r="R21" s="48">
        <f>'Upload Sheet Pull'!T23</f>
        <v>0</v>
      </c>
      <c r="S21" s="48">
        <f>'Upload Sheet Pull'!U23</f>
        <v>0</v>
      </c>
      <c r="T21" s="48">
        <f t="shared" si="0"/>
        <v>400</v>
      </c>
    </row>
    <row r="22" spans="1:20" x14ac:dyDescent="0.2">
      <c r="A22" t="str">
        <f>'Upload Sheet Pull'!A24</f>
        <v>Budget</v>
      </c>
      <c r="B22" t="str">
        <f>'Upload Sheet Pull'!B24</f>
        <v>7014-000000</v>
      </c>
      <c r="C22">
        <f>'Upload Sheet Pull'!C24</f>
        <v>150</v>
      </c>
      <c r="D22" t="str">
        <f>'Upload Sheet Pull'!D24</f>
        <v>043</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2500</v>
      </c>
      <c r="R22" s="48">
        <f>'Upload Sheet Pull'!T24</f>
        <v>0</v>
      </c>
      <c r="S22" s="48">
        <f>'Upload Sheet Pull'!U24</f>
        <v>0</v>
      </c>
      <c r="T22" s="48">
        <f t="shared" si="0"/>
        <v>2500</v>
      </c>
    </row>
    <row r="23" spans="1:20" x14ac:dyDescent="0.2">
      <c r="A23" t="str">
        <f>'Upload Sheet Pull'!A25</f>
        <v>Budget</v>
      </c>
      <c r="B23" t="str">
        <f>'Upload Sheet Pull'!B25</f>
        <v>7016-000000</v>
      </c>
      <c r="C23">
        <f>'Upload Sheet Pull'!C25</f>
        <v>150</v>
      </c>
      <c r="D23" t="str">
        <f>'Upload Sheet Pull'!D25</f>
        <v>043</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5500</v>
      </c>
      <c r="R23" s="48">
        <f>'Upload Sheet Pull'!T25</f>
        <v>0</v>
      </c>
      <c r="S23" s="48">
        <f>'Upload Sheet Pull'!U25</f>
        <v>0</v>
      </c>
      <c r="T23" s="48">
        <f t="shared" si="0"/>
        <v>5500</v>
      </c>
    </row>
    <row r="24" spans="1:20" x14ac:dyDescent="0.2">
      <c r="A24" t="str">
        <f>'Upload Sheet Pull'!A26</f>
        <v>Budget</v>
      </c>
      <c r="B24" t="str">
        <f>'Upload Sheet Pull'!B26</f>
        <v>7018-000000</v>
      </c>
      <c r="C24">
        <f>'Upload Sheet Pull'!C26</f>
        <v>150</v>
      </c>
      <c r="D24" t="str">
        <f>'Upload Sheet Pull'!D26</f>
        <v>043</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1500</v>
      </c>
      <c r="R24" s="48">
        <f>'Upload Sheet Pull'!T26</f>
        <v>0</v>
      </c>
      <c r="S24" s="48">
        <f>'Upload Sheet Pull'!U26</f>
        <v>0</v>
      </c>
      <c r="T24" s="48">
        <f t="shared" si="0"/>
        <v>1500</v>
      </c>
    </row>
    <row r="25" spans="1:20" x14ac:dyDescent="0.2">
      <c r="A25" t="str">
        <f>'Upload Sheet Pull'!A27</f>
        <v>Budget</v>
      </c>
      <c r="B25" t="str">
        <f>'Upload Sheet Pull'!B27</f>
        <v>7020-000000</v>
      </c>
      <c r="C25">
        <f>'Upload Sheet Pull'!C27</f>
        <v>150</v>
      </c>
      <c r="D25" t="str">
        <f>'Upload Sheet Pull'!D27</f>
        <v>043</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500</v>
      </c>
      <c r="R25" s="48">
        <f>'Upload Sheet Pull'!T27</f>
        <v>0</v>
      </c>
      <c r="S25" s="48">
        <f>'Upload Sheet Pull'!U27</f>
        <v>0</v>
      </c>
      <c r="T25" s="48">
        <f t="shared" si="0"/>
        <v>500</v>
      </c>
    </row>
    <row r="26" spans="1:20" x14ac:dyDescent="0.2">
      <c r="A26" t="str">
        <f>'Upload Sheet Pull'!A28</f>
        <v>Budget</v>
      </c>
      <c r="B26" t="str">
        <f>'Upload Sheet Pull'!B28</f>
        <v>7022-000000</v>
      </c>
      <c r="C26">
        <f>'Upload Sheet Pull'!C28</f>
        <v>150</v>
      </c>
      <c r="D26" t="str">
        <f>'Upload Sheet Pull'!D28</f>
        <v>043</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2000</v>
      </c>
      <c r="R26" s="48">
        <f>'Upload Sheet Pull'!T28</f>
        <v>0</v>
      </c>
      <c r="S26" s="48">
        <f>'Upload Sheet Pull'!U28</f>
        <v>0</v>
      </c>
      <c r="T26" s="48">
        <f t="shared" si="0"/>
        <v>2000</v>
      </c>
    </row>
    <row r="27" spans="1:20" x14ac:dyDescent="0.2">
      <c r="A27" t="str">
        <f>'Upload Sheet Pull'!A29</f>
        <v>Budget</v>
      </c>
      <c r="B27" t="str">
        <f>'Upload Sheet Pull'!B29</f>
        <v>7030-000000</v>
      </c>
      <c r="C27">
        <f>'Upload Sheet Pull'!C29</f>
        <v>150</v>
      </c>
      <c r="D27" t="str">
        <f>'Upload Sheet Pull'!D29</f>
        <v>043</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700</v>
      </c>
      <c r="R27" s="48">
        <f>'Upload Sheet Pull'!T29</f>
        <v>0</v>
      </c>
      <c r="S27" s="48">
        <f>'Upload Sheet Pull'!U29</f>
        <v>0</v>
      </c>
      <c r="T27" s="48">
        <f t="shared" si="0"/>
        <v>700</v>
      </c>
    </row>
    <row r="28" spans="1:20" x14ac:dyDescent="0.2">
      <c r="A28" t="str">
        <f>'Upload Sheet Pull'!A30</f>
        <v>Budget</v>
      </c>
      <c r="B28" t="str">
        <f>'Upload Sheet Pull'!B30</f>
        <v>7042-000000</v>
      </c>
      <c r="C28">
        <f>'Upload Sheet Pull'!C30</f>
        <v>150</v>
      </c>
      <c r="D28" t="str">
        <f>'Upload Sheet Pull'!D30</f>
        <v>043</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600</v>
      </c>
      <c r="R28" s="48">
        <f>'Upload Sheet Pull'!T30</f>
        <v>0</v>
      </c>
      <c r="S28" s="48">
        <f>'Upload Sheet Pull'!U30</f>
        <v>0</v>
      </c>
      <c r="T28" s="48">
        <f t="shared" si="0"/>
        <v>600</v>
      </c>
    </row>
    <row r="29" spans="1:20" x14ac:dyDescent="0.2">
      <c r="A29" t="str">
        <f>'Upload Sheet Pull'!A31</f>
        <v>Budget</v>
      </c>
      <c r="B29" t="str">
        <f>'Upload Sheet Pull'!B31</f>
        <v>7048-000000</v>
      </c>
      <c r="C29">
        <f>'Upload Sheet Pull'!C31</f>
        <v>150</v>
      </c>
      <c r="D29" t="str">
        <f>'Upload Sheet Pull'!D31</f>
        <v>043</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3000</v>
      </c>
      <c r="R29" s="48">
        <f>'Upload Sheet Pull'!T31</f>
        <v>0</v>
      </c>
      <c r="S29" s="48">
        <f>'Upload Sheet Pull'!U31</f>
        <v>0</v>
      </c>
      <c r="T29" s="48">
        <f t="shared" si="0"/>
        <v>3000</v>
      </c>
    </row>
    <row r="30" spans="1:20" x14ac:dyDescent="0.2">
      <c r="A30" t="str">
        <f>'Upload Sheet Pull'!A32</f>
        <v>Budget</v>
      </c>
      <c r="B30" t="str">
        <f>'Upload Sheet Pull'!B32</f>
        <v>7070-000000</v>
      </c>
      <c r="C30">
        <f>'Upload Sheet Pull'!C32</f>
        <v>150</v>
      </c>
      <c r="D30" t="str">
        <f>'Upload Sheet Pull'!D32</f>
        <v>043</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0</v>
      </c>
      <c r="R30" s="48">
        <f>'Upload Sheet Pull'!T32</f>
        <v>0</v>
      </c>
      <c r="S30" s="48">
        <f>'Upload Sheet Pull'!U32</f>
        <v>0</v>
      </c>
      <c r="T30" s="48">
        <f t="shared" si="0"/>
        <v>0</v>
      </c>
    </row>
    <row r="31" spans="1:20" x14ac:dyDescent="0.2">
      <c r="A31" t="str">
        <f>'Upload Sheet Pull'!A33</f>
        <v>Budget</v>
      </c>
      <c r="B31" t="str">
        <f>'Upload Sheet Pull'!B33</f>
        <v>7072-000000</v>
      </c>
      <c r="C31">
        <f>'Upload Sheet Pull'!C33</f>
        <v>150</v>
      </c>
      <c r="D31" t="str">
        <f>'Upload Sheet Pull'!D33</f>
        <v>043</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2">
      <c r="A32" t="str">
        <f>'Upload Sheet Pull'!A34</f>
        <v>Budget</v>
      </c>
      <c r="B32" t="str">
        <f>'Upload Sheet Pull'!B34</f>
        <v>7078-000000</v>
      </c>
      <c r="C32">
        <f>'Upload Sheet Pull'!C34</f>
        <v>150</v>
      </c>
      <c r="D32" t="str">
        <f>'Upload Sheet Pull'!D34</f>
        <v>043</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5000</v>
      </c>
      <c r="R32" s="48">
        <f>'Upload Sheet Pull'!T34</f>
        <v>0</v>
      </c>
      <c r="S32" s="48">
        <f>'Upload Sheet Pull'!U34</f>
        <v>0</v>
      </c>
      <c r="T32" s="48">
        <f t="shared" si="0"/>
        <v>5000</v>
      </c>
    </row>
    <row r="33" spans="1:20" x14ac:dyDescent="0.2">
      <c r="A33" t="str">
        <f>'Upload Sheet Pull'!A35</f>
        <v>Budget</v>
      </c>
      <c r="B33" t="str">
        <f>'Upload Sheet Pull'!B35</f>
        <v>7080-000000</v>
      </c>
      <c r="C33">
        <f>'Upload Sheet Pull'!C35</f>
        <v>150</v>
      </c>
      <c r="D33" t="str">
        <f>'Upload Sheet Pull'!D35</f>
        <v>043</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1500</v>
      </c>
      <c r="R33" s="48">
        <f>'Upload Sheet Pull'!T35</f>
        <v>0</v>
      </c>
      <c r="S33" s="48">
        <f>'Upload Sheet Pull'!U35</f>
        <v>0</v>
      </c>
      <c r="T33" s="48">
        <f t="shared" si="0"/>
        <v>1500</v>
      </c>
    </row>
    <row r="34" spans="1:20" x14ac:dyDescent="0.2">
      <c r="A34" t="str">
        <f>'Upload Sheet Pull'!A36</f>
        <v>Budget</v>
      </c>
      <c r="B34" t="str">
        <f>'Upload Sheet Pull'!B36</f>
        <v>7090-000000</v>
      </c>
      <c r="C34">
        <f>'Upload Sheet Pull'!C36</f>
        <v>150</v>
      </c>
      <c r="D34" t="str">
        <f>'Upload Sheet Pull'!D36</f>
        <v>043</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2500</v>
      </c>
      <c r="R34" s="48">
        <f>'Upload Sheet Pull'!T36</f>
        <v>0</v>
      </c>
      <c r="S34" s="48">
        <f>'Upload Sheet Pull'!U36</f>
        <v>0</v>
      </c>
      <c r="T34" s="48">
        <f t="shared" si="0"/>
        <v>2500</v>
      </c>
    </row>
    <row r="35" spans="1:20" x14ac:dyDescent="0.2">
      <c r="A35" t="str">
        <f>'Upload Sheet Pull'!A37</f>
        <v>Budget</v>
      </c>
      <c r="B35" t="str">
        <f>'Upload Sheet Pull'!B37</f>
        <v/>
      </c>
      <c r="C35">
        <f>'Upload Sheet Pull'!C37</f>
        <v>150</v>
      </c>
      <c r="D35" t="str">
        <f>'Upload Sheet Pull'!D37</f>
        <v>043</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0</v>
      </c>
      <c r="R35" s="48">
        <f>'Upload Sheet Pull'!T37</f>
        <v>0</v>
      </c>
      <c r="S35" s="48">
        <f>'Upload Sheet Pull'!U37</f>
        <v>0</v>
      </c>
      <c r="T35" s="48">
        <f t="shared" si="0"/>
        <v>0</v>
      </c>
    </row>
    <row r="36" spans="1:20" x14ac:dyDescent="0.2">
      <c r="A36" t="str">
        <f>'Upload Sheet Pull'!A38</f>
        <v>Budget</v>
      </c>
      <c r="B36" t="str">
        <f>'Upload Sheet Pull'!B38</f>
        <v/>
      </c>
      <c r="C36">
        <f>'Upload Sheet Pull'!C38</f>
        <v>150</v>
      </c>
      <c r="D36" t="str">
        <f>'Upload Sheet Pull'!D38</f>
        <v>043</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2">
      <c r="A37" t="str">
        <f>'Upload Sheet Pull'!A39</f>
        <v>Budget</v>
      </c>
      <c r="B37" t="str">
        <f>'Upload Sheet Pull'!B39</f>
        <v/>
      </c>
      <c r="C37">
        <f>'Upload Sheet Pull'!C39</f>
        <v>150</v>
      </c>
      <c r="D37" t="str">
        <f>'Upload Sheet Pull'!D39</f>
        <v>043</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2">
      <c r="A38" t="str">
        <f>'Upload Sheet Pull'!A40</f>
        <v>Budget</v>
      </c>
      <c r="B38" t="str">
        <f>'Upload Sheet Pull'!B40</f>
        <v>6025-000000</v>
      </c>
      <c r="C38">
        <f>'Upload Sheet Pull'!C40</f>
        <v>200</v>
      </c>
      <c r="D38" t="str">
        <f>'Upload Sheet Pull'!D40</f>
        <v>043</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2">
      <c r="A39" t="str">
        <f>'Upload Sheet Pull'!A41</f>
        <v>Budget</v>
      </c>
      <c r="B39" t="str">
        <f>'Upload Sheet Pull'!B41</f>
        <v>6010-000000</v>
      </c>
      <c r="C39">
        <f>'Upload Sheet Pull'!C41</f>
        <v>200</v>
      </c>
      <c r="D39" t="str">
        <f>'Upload Sheet Pull'!D41</f>
        <v>043</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2">
      <c r="A40" t="str">
        <f>'Upload Sheet Pull'!A42</f>
        <v>Budget</v>
      </c>
      <c r="B40" t="str">
        <f>'Upload Sheet Pull'!B42</f>
        <v>6010-000000</v>
      </c>
      <c r="C40">
        <f>'Upload Sheet Pull'!C42</f>
        <v>200</v>
      </c>
      <c r="D40" t="str">
        <f>'Upload Sheet Pull'!D42</f>
        <v>043</v>
      </c>
      <c r="F40" t="str">
        <f>IF('Upload Sheet Pull'!E42="","",'Upload Sheet Pull'!E42)</f>
        <v>D200</v>
      </c>
      <c r="H40" s="48">
        <f>'Upload Sheet Pull'!J42</f>
        <v>0</v>
      </c>
      <c r="I40" s="48">
        <f>'Upload Sheet Pull'!K42</f>
        <v>0</v>
      </c>
      <c r="J40" s="48">
        <f>'Upload Sheet Pull'!L42</f>
        <v>0</v>
      </c>
      <c r="K40" s="48">
        <f>'Upload Sheet Pull'!M42</f>
        <v>0</v>
      </c>
      <c r="L40" s="48">
        <f>'Upload Sheet Pull'!N42</f>
        <v>0</v>
      </c>
      <c r="M40" s="48">
        <f>'Upload Sheet Pull'!O42</f>
        <v>0</v>
      </c>
      <c r="N40" s="48">
        <f>'Upload Sheet Pull'!P42</f>
        <v>0</v>
      </c>
      <c r="O40" s="48">
        <f>'Upload Sheet Pull'!Q42</f>
        <v>0</v>
      </c>
      <c r="P40" s="48">
        <f>'Upload Sheet Pull'!R42</f>
        <v>0</v>
      </c>
      <c r="Q40" s="48">
        <f>'Upload Sheet Pull'!S42</f>
        <v>0</v>
      </c>
      <c r="R40" s="48">
        <f>'Upload Sheet Pull'!T42</f>
        <v>0</v>
      </c>
      <c r="S40" s="48">
        <f>'Upload Sheet Pull'!U42</f>
        <v>0</v>
      </c>
      <c r="T40" s="48">
        <f t="shared" si="0"/>
        <v>0</v>
      </c>
    </row>
    <row r="41" spans="1:20" x14ac:dyDescent="0.2">
      <c r="A41" t="str">
        <f>'Upload Sheet Pull'!A43</f>
        <v>Budget</v>
      </c>
      <c r="B41" t="str">
        <f>'Upload Sheet Pull'!B43</f>
        <v>6010-000000</v>
      </c>
      <c r="C41">
        <f>'Upload Sheet Pull'!C43</f>
        <v>200</v>
      </c>
      <c r="D41" t="str">
        <f>'Upload Sheet Pull'!D43</f>
        <v>043</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2">
      <c r="A42" t="str">
        <f>'Upload Sheet Pull'!A44</f>
        <v>Budget</v>
      </c>
      <c r="B42" t="str">
        <f>'Upload Sheet Pull'!B44</f>
        <v>6050-000000</v>
      </c>
      <c r="C42">
        <f>'Upload Sheet Pull'!C44</f>
        <v>200</v>
      </c>
      <c r="D42" t="str">
        <f>'Upload Sheet Pull'!D44</f>
        <v>043</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2">
      <c r="A43" t="str">
        <f>'Upload Sheet Pull'!A45</f>
        <v>Budget</v>
      </c>
      <c r="B43" t="str">
        <f>'Upload Sheet Pull'!B45</f>
        <v>6055-000000</v>
      </c>
      <c r="C43">
        <f>'Upload Sheet Pull'!C45</f>
        <v>200</v>
      </c>
      <c r="D43" t="str">
        <f>'Upload Sheet Pull'!D45</f>
        <v>043</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2">
      <c r="A44" t="str">
        <f>'Upload Sheet Pull'!A46</f>
        <v>Budget</v>
      </c>
      <c r="B44" t="str">
        <f>'Upload Sheet Pull'!B46</f>
        <v>6060-000000</v>
      </c>
      <c r="C44">
        <f>'Upload Sheet Pull'!C46</f>
        <v>200</v>
      </c>
      <c r="D44" t="str">
        <f>'Upload Sheet Pull'!D46</f>
        <v>043</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2">
      <c r="A45" t="str">
        <f>'Upload Sheet Pull'!A47</f>
        <v>Budget</v>
      </c>
      <c r="B45" t="str">
        <f>'Upload Sheet Pull'!B47</f>
        <v>6020-000000</v>
      </c>
      <c r="C45">
        <f>'Upload Sheet Pull'!C47</f>
        <v>200</v>
      </c>
      <c r="D45" t="str">
        <f>'Upload Sheet Pull'!D47</f>
        <v>043</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2">
      <c r="A46" t="str">
        <f>'Upload Sheet Pull'!A48</f>
        <v>Budget</v>
      </c>
      <c r="B46" t="str">
        <f>'Upload Sheet Pull'!B48</f>
        <v>6030-000000</v>
      </c>
      <c r="C46">
        <f>'Upload Sheet Pull'!C48</f>
        <v>200</v>
      </c>
      <c r="D46" t="str">
        <f>'Upload Sheet Pull'!D48</f>
        <v>043</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0</v>
      </c>
      <c r="Q46" s="48">
        <f>'Upload Sheet Pull'!S48</f>
        <v>0</v>
      </c>
      <c r="R46" s="48">
        <f>'Upload Sheet Pull'!T48</f>
        <v>0</v>
      </c>
      <c r="S46" s="48">
        <f>'Upload Sheet Pull'!U48</f>
        <v>0</v>
      </c>
      <c r="T46" s="48">
        <f t="shared" si="0"/>
        <v>0</v>
      </c>
    </row>
    <row r="47" spans="1:20" x14ac:dyDescent="0.2">
      <c r="A47" t="str">
        <f>'Upload Sheet Pull'!A49</f>
        <v>Budget</v>
      </c>
      <c r="B47" t="str">
        <f>'Upload Sheet Pull'!B49</f>
        <v>6035-000000</v>
      </c>
      <c r="C47">
        <f>'Upload Sheet Pull'!C49</f>
        <v>200</v>
      </c>
      <c r="D47" t="str">
        <f>'Upload Sheet Pull'!D49</f>
        <v>043</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0</v>
      </c>
      <c r="Q47" s="48">
        <f>'Upload Sheet Pull'!S49</f>
        <v>0</v>
      </c>
      <c r="R47" s="48">
        <f>'Upload Sheet Pull'!T49</f>
        <v>0</v>
      </c>
      <c r="S47" s="48">
        <f>'Upload Sheet Pull'!U49</f>
        <v>0</v>
      </c>
      <c r="T47" s="48">
        <f t="shared" si="0"/>
        <v>0</v>
      </c>
    </row>
    <row r="48" spans="1:20" x14ac:dyDescent="0.2">
      <c r="A48" t="str">
        <f>'Upload Sheet Pull'!A50</f>
        <v>Budget</v>
      </c>
      <c r="B48" t="str">
        <f>'Upload Sheet Pull'!B50</f>
        <v>6040-000000</v>
      </c>
      <c r="C48">
        <f>'Upload Sheet Pull'!C50</f>
        <v>200</v>
      </c>
      <c r="D48" t="str">
        <f>'Upload Sheet Pull'!D50</f>
        <v>043</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2">
      <c r="A49" t="str">
        <f>'Upload Sheet Pull'!A51</f>
        <v>Budget</v>
      </c>
      <c r="B49" t="str">
        <f>'Upload Sheet Pull'!B51</f>
        <v>7008-000000</v>
      </c>
      <c r="C49">
        <f>'Upload Sheet Pull'!C51</f>
        <v>200</v>
      </c>
      <c r="D49" t="str">
        <f>'Upload Sheet Pull'!D51</f>
        <v>043</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0</v>
      </c>
      <c r="R49" s="48">
        <f>'Upload Sheet Pull'!T51</f>
        <v>0</v>
      </c>
      <c r="S49" s="48">
        <f>'Upload Sheet Pull'!U51</f>
        <v>0</v>
      </c>
      <c r="T49" s="48">
        <f t="shared" si="0"/>
        <v>0</v>
      </c>
    </row>
    <row r="50" spans="1:20" x14ac:dyDescent="0.2">
      <c r="A50" t="str">
        <f>'Upload Sheet Pull'!A52</f>
        <v>Budget</v>
      </c>
      <c r="B50" t="str">
        <f>'Upload Sheet Pull'!B52</f>
        <v>7010-000000</v>
      </c>
      <c r="C50">
        <f>'Upload Sheet Pull'!C52</f>
        <v>200</v>
      </c>
      <c r="D50" t="str">
        <f>'Upload Sheet Pull'!D52</f>
        <v>043</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0</v>
      </c>
      <c r="R50" s="48">
        <f>'Upload Sheet Pull'!T52</f>
        <v>0</v>
      </c>
      <c r="S50" s="48">
        <f>'Upload Sheet Pull'!U52</f>
        <v>0</v>
      </c>
      <c r="T50" s="48">
        <f t="shared" si="0"/>
        <v>0</v>
      </c>
    </row>
    <row r="51" spans="1:20" x14ac:dyDescent="0.2">
      <c r="A51" t="str">
        <f>'Upload Sheet Pull'!A53</f>
        <v>Budget</v>
      </c>
      <c r="B51" t="str">
        <f>'Upload Sheet Pull'!B53</f>
        <v>7012-000000</v>
      </c>
      <c r="C51">
        <f>'Upload Sheet Pull'!C53</f>
        <v>200</v>
      </c>
      <c r="D51" t="str">
        <f>'Upload Sheet Pull'!D53</f>
        <v>043</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0</v>
      </c>
      <c r="N51" s="48">
        <f>'Upload Sheet Pull'!P53</f>
        <v>0</v>
      </c>
      <c r="O51" s="48">
        <f>'Upload Sheet Pull'!Q53</f>
        <v>0</v>
      </c>
      <c r="P51" s="48">
        <f>'Upload Sheet Pull'!R53</f>
        <v>0</v>
      </c>
      <c r="Q51" s="48">
        <f>'Upload Sheet Pull'!S53</f>
        <v>0</v>
      </c>
      <c r="R51" s="48">
        <f>'Upload Sheet Pull'!T53</f>
        <v>0</v>
      </c>
      <c r="S51" s="48">
        <f>'Upload Sheet Pull'!U53</f>
        <v>0</v>
      </c>
      <c r="T51" s="48">
        <f t="shared" si="0"/>
        <v>0</v>
      </c>
    </row>
    <row r="52" spans="1:20" x14ac:dyDescent="0.2">
      <c r="A52" t="str">
        <f>'Upload Sheet Pull'!A54</f>
        <v>Budget</v>
      </c>
      <c r="B52" t="str">
        <f>'Upload Sheet Pull'!B54</f>
        <v>7014-000000</v>
      </c>
      <c r="C52">
        <f>'Upload Sheet Pull'!C54</f>
        <v>200</v>
      </c>
      <c r="D52" t="str">
        <f>'Upload Sheet Pull'!D54</f>
        <v>043</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2">
      <c r="A53" t="str">
        <f>'Upload Sheet Pull'!A55</f>
        <v>Budget</v>
      </c>
      <c r="B53" t="str">
        <f>'Upload Sheet Pull'!B55</f>
        <v>7018-000000</v>
      </c>
      <c r="C53">
        <f>'Upload Sheet Pull'!C55</f>
        <v>200</v>
      </c>
      <c r="D53" t="str">
        <f>'Upload Sheet Pull'!D55</f>
        <v>043</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0</v>
      </c>
      <c r="N53" s="48">
        <f>'Upload Sheet Pull'!P55</f>
        <v>0</v>
      </c>
      <c r="O53" s="48">
        <f>'Upload Sheet Pull'!Q55</f>
        <v>0</v>
      </c>
      <c r="P53" s="48">
        <f>'Upload Sheet Pull'!R55</f>
        <v>0</v>
      </c>
      <c r="Q53" s="48">
        <f>'Upload Sheet Pull'!S55</f>
        <v>0</v>
      </c>
      <c r="R53" s="48">
        <f>'Upload Sheet Pull'!T55</f>
        <v>0</v>
      </c>
      <c r="S53" s="48">
        <f>'Upload Sheet Pull'!U55</f>
        <v>0</v>
      </c>
      <c r="T53" s="48">
        <f t="shared" si="0"/>
        <v>0</v>
      </c>
    </row>
    <row r="54" spans="1:20" x14ac:dyDescent="0.2">
      <c r="A54" t="str">
        <f>'Upload Sheet Pull'!A56</f>
        <v>Budget</v>
      </c>
      <c r="B54" t="str">
        <f>'Upload Sheet Pull'!B56</f>
        <v>7022-000000</v>
      </c>
      <c r="C54">
        <f>'Upload Sheet Pull'!C56</f>
        <v>200</v>
      </c>
      <c r="D54" t="str">
        <f>'Upload Sheet Pull'!D56</f>
        <v>043</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2">
      <c r="A55" t="str">
        <f>'Upload Sheet Pull'!A57</f>
        <v>Budget</v>
      </c>
      <c r="B55" t="str">
        <f>'Upload Sheet Pull'!B57</f>
        <v>7042-000000</v>
      </c>
      <c r="C55">
        <f>'Upload Sheet Pull'!C57</f>
        <v>200</v>
      </c>
      <c r="D55" t="str">
        <f>'Upload Sheet Pull'!D57</f>
        <v>043</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0</v>
      </c>
      <c r="R55" s="48">
        <f>'Upload Sheet Pull'!T57</f>
        <v>0</v>
      </c>
      <c r="S55" s="48">
        <f>'Upload Sheet Pull'!U57</f>
        <v>0</v>
      </c>
      <c r="T55" s="48">
        <f t="shared" si="0"/>
        <v>0</v>
      </c>
    </row>
    <row r="56" spans="1:20" x14ac:dyDescent="0.2">
      <c r="A56" t="str">
        <f>'Upload Sheet Pull'!A58</f>
        <v>Budget</v>
      </c>
      <c r="B56" t="str">
        <f>'Upload Sheet Pull'!B58</f>
        <v>7070-000000</v>
      </c>
      <c r="C56">
        <f>'Upload Sheet Pull'!C58</f>
        <v>200</v>
      </c>
      <c r="D56" t="str">
        <f>'Upload Sheet Pull'!D58</f>
        <v>043</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2">
      <c r="A57" t="str">
        <f>'Upload Sheet Pull'!A59</f>
        <v>Budget</v>
      </c>
      <c r="B57" t="str">
        <f>'Upload Sheet Pull'!B59</f>
        <v>7090-000000</v>
      </c>
      <c r="C57">
        <f>'Upload Sheet Pull'!C59</f>
        <v>200</v>
      </c>
      <c r="D57" t="str">
        <f>'Upload Sheet Pull'!D59</f>
        <v>043</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2">
      <c r="A58" t="str">
        <f>'Upload Sheet Pull'!A60</f>
        <v>Budget</v>
      </c>
      <c r="B58" t="str">
        <f>'Upload Sheet Pull'!B60</f>
        <v/>
      </c>
      <c r="C58">
        <f>'Upload Sheet Pull'!C60</f>
        <v>200</v>
      </c>
      <c r="D58" t="str">
        <f>'Upload Sheet Pull'!D60</f>
        <v>043</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0</v>
      </c>
      <c r="R58" s="48">
        <f>'Upload Sheet Pull'!T60</f>
        <v>0</v>
      </c>
      <c r="S58" s="48">
        <f>'Upload Sheet Pull'!U60</f>
        <v>0</v>
      </c>
      <c r="T58" s="48">
        <f t="shared" si="0"/>
        <v>0</v>
      </c>
    </row>
    <row r="59" spans="1:20" x14ac:dyDescent="0.2">
      <c r="A59" t="str">
        <f>'Upload Sheet Pull'!A61</f>
        <v>Budget</v>
      </c>
      <c r="B59" t="str">
        <f>'Upload Sheet Pull'!B61</f>
        <v/>
      </c>
      <c r="C59">
        <f>'Upload Sheet Pull'!C61</f>
        <v>200</v>
      </c>
      <c r="D59" t="str">
        <f>'Upload Sheet Pull'!D61</f>
        <v>043</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2">
      <c r="A60" t="str">
        <f>'Upload Sheet Pull'!A62</f>
        <v>Budget</v>
      </c>
      <c r="B60" t="str">
        <f>'Upload Sheet Pull'!B62</f>
        <v/>
      </c>
      <c r="C60">
        <f>'Upload Sheet Pull'!C62</f>
        <v>200</v>
      </c>
      <c r="D60" t="str">
        <f>'Upload Sheet Pull'!D62</f>
        <v>043</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2">
      <c r="A61" t="str">
        <f>'Upload Sheet Pull'!A63</f>
        <v>Budget</v>
      </c>
      <c r="B61" t="str">
        <f>'Upload Sheet Pull'!B63</f>
        <v>6045-000000</v>
      </c>
      <c r="C61">
        <f>'Upload Sheet Pull'!C63</f>
        <v>400</v>
      </c>
      <c r="D61" t="str">
        <f>'Upload Sheet Pull'!D63</f>
        <v>043</v>
      </c>
      <c r="F61" t="str">
        <f>IF('Upload Sheet Pull'!E63="","",'Upload Sheet Pull'!E63)</f>
        <v/>
      </c>
      <c r="H61" s="48">
        <f>'Upload Sheet Pull'!J63</f>
        <v>0</v>
      </c>
      <c r="I61" s="48">
        <f>'Upload Sheet Pull'!K63</f>
        <v>0</v>
      </c>
      <c r="J61" s="48">
        <f>'Upload Sheet Pull'!L63</f>
        <v>0</v>
      </c>
      <c r="K61" s="48">
        <f>'Upload Sheet Pull'!M63</f>
        <v>0</v>
      </c>
      <c r="L61" s="48">
        <f>'Upload Sheet Pull'!N63</f>
        <v>0</v>
      </c>
      <c r="M61" s="48">
        <f>'Upload Sheet Pull'!O63</f>
        <v>0</v>
      </c>
      <c r="N61" s="48">
        <f>'Upload Sheet Pull'!P63</f>
        <v>0</v>
      </c>
      <c r="O61" s="48">
        <f>'Upload Sheet Pull'!Q63</f>
        <v>0</v>
      </c>
      <c r="P61" s="48">
        <f>'Upload Sheet Pull'!R63</f>
        <v>0</v>
      </c>
      <c r="Q61" s="48">
        <f>'Upload Sheet Pull'!S63</f>
        <v>0</v>
      </c>
      <c r="R61" s="48">
        <f>'Upload Sheet Pull'!T63</f>
        <v>0</v>
      </c>
      <c r="S61" s="48">
        <f>'Upload Sheet Pull'!U63</f>
        <v>0</v>
      </c>
      <c r="T61" s="48">
        <f t="shared" si="0"/>
        <v>0</v>
      </c>
    </row>
    <row r="62" spans="1:20" x14ac:dyDescent="0.2">
      <c r="A62" t="str">
        <f>'Upload Sheet Pull'!A64</f>
        <v>Budget</v>
      </c>
      <c r="B62" t="str">
        <f>'Upload Sheet Pull'!B64</f>
        <v>7002-000000</v>
      </c>
      <c r="C62">
        <f>'Upload Sheet Pull'!C64</f>
        <v>400</v>
      </c>
      <c r="D62" t="str">
        <f>'Upload Sheet Pull'!D64</f>
        <v>043</v>
      </c>
      <c r="F62" t="str">
        <f>IF('Upload Sheet Pull'!E64="","",'Upload Sheet Pull'!E64)</f>
        <v/>
      </c>
      <c r="H62" s="48">
        <f>'Upload Sheet Pull'!J64</f>
        <v>0</v>
      </c>
      <c r="I62" s="48">
        <f>'Upload Sheet Pull'!K64</f>
        <v>0</v>
      </c>
      <c r="J62" s="48">
        <f>'Upload Sheet Pull'!L64</f>
        <v>0</v>
      </c>
      <c r="K62" s="48">
        <f>'Upload Sheet Pull'!M64</f>
        <v>0</v>
      </c>
      <c r="L62" s="48">
        <f>'Upload Sheet Pull'!N64</f>
        <v>0</v>
      </c>
      <c r="M62" s="48">
        <f>'Upload Sheet Pull'!O64</f>
        <v>0</v>
      </c>
      <c r="N62" s="48">
        <f>'Upload Sheet Pull'!P64</f>
        <v>0</v>
      </c>
      <c r="O62" s="48">
        <f>'Upload Sheet Pull'!Q64</f>
        <v>0</v>
      </c>
      <c r="P62" s="48">
        <f>'Upload Sheet Pull'!R64</f>
        <v>0</v>
      </c>
      <c r="Q62" s="48">
        <f>'Upload Sheet Pull'!S64</f>
        <v>0</v>
      </c>
      <c r="R62" s="48">
        <f>'Upload Sheet Pull'!T64</f>
        <v>0</v>
      </c>
      <c r="S62" s="48">
        <f>'Upload Sheet Pull'!U64</f>
        <v>0</v>
      </c>
      <c r="T62" s="48">
        <f t="shared" si="0"/>
        <v>0</v>
      </c>
    </row>
    <row r="63" spans="1:20" x14ac:dyDescent="0.2">
      <c r="A63" t="str">
        <f>'Upload Sheet Pull'!A65</f>
        <v>Budget</v>
      </c>
      <c r="B63" t="str">
        <f>'Upload Sheet Pull'!B65</f>
        <v>7006-000000</v>
      </c>
      <c r="C63">
        <f>'Upload Sheet Pull'!C65</f>
        <v>599</v>
      </c>
      <c r="D63" t="str">
        <f>'Upload Sheet Pull'!D65</f>
        <v>043</v>
      </c>
      <c r="F63" t="str">
        <f>IF('Upload Sheet Pull'!E65="","",'Upload Sheet Pull'!E65)</f>
        <v/>
      </c>
      <c r="H63" s="48">
        <f>'Upload Sheet Pull'!J65</f>
        <v>0</v>
      </c>
      <c r="I63" s="48">
        <f>'Upload Sheet Pull'!K65</f>
        <v>0</v>
      </c>
      <c r="J63" s="48">
        <f>'Upload Sheet Pull'!L65</f>
        <v>800</v>
      </c>
      <c r="K63" s="48">
        <f>'Upload Sheet Pull'!M65</f>
        <v>200</v>
      </c>
      <c r="L63" s="48">
        <f>'Upload Sheet Pull'!N65</f>
        <v>200</v>
      </c>
      <c r="M63" s="48">
        <f>'Upload Sheet Pull'!O65</f>
        <v>340</v>
      </c>
      <c r="N63" s="48">
        <f>'Upload Sheet Pull'!P65</f>
        <v>200</v>
      </c>
      <c r="O63" s="48">
        <f>'Upload Sheet Pull'!Q65</f>
        <v>100</v>
      </c>
      <c r="P63" s="48">
        <f>'Upload Sheet Pull'!R65</f>
        <v>240</v>
      </c>
      <c r="Q63" s="48">
        <f>'Upload Sheet Pull'!S65</f>
        <v>100</v>
      </c>
      <c r="R63" s="48">
        <f>'Upload Sheet Pull'!T65</f>
        <v>140</v>
      </c>
      <c r="S63" s="48">
        <f>'Upload Sheet Pull'!U65</f>
        <v>0</v>
      </c>
      <c r="T63" s="48">
        <f t="shared" si="0"/>
        <v>2320</v>
      </c>
    </row>
    <row r="64" spans="1:20" x14ac:dyDescent="0.2">
      <c r="A64" t="str">
        <f>'Upload Sheet Pull'!A66</f>
        <v>Budget</v>
      </c>
      <c r="B64" t="str">
        <f>'Upload Sheet Pull'!B66</f>
        <v>7008-000000</v>
      </c>
      <c r="C64">
        <f>'Upload Sheet Pull'!C66</f>
        <v>599</v>
      </c>
      <c r="D64" t="str">
        <f>'Upload Sheet Pull'!D66</f>
        <v>043</v>
      </c>
      <c r="F64" t="str">
        <f>IF('Upload Sheet Pull'!E66="","",'Upload Sheet Pull'!E66)</f>
        <v/>
      </c>
      <c r="H64" s="48">
        <f>'Upload Sheet Pull'!J66</f>
        <v>0</v>
      </c>
      <c r="I64" s="48">
        <f>'Upload Sheet Pull'!K66</f>
        <v>0</v>
      </c>
      <c r="J64" s="48">
        <f>'Upload Sheet Pull'!L66</f>
        <v>0</v>
      </c>
      <c r="K64" s="48">
        <f>'Upload Sheet Pull'!M66</f>
        <v>0</v>
      </c>
      <c r="L64" s="48">
        <f>'Upload Sheet Pull'!N66</f>
        <v>0</v>
      </c>
      <c r="M64" s="48">
        <f>'Upload Sheet Pull'!O66</f>
        <v>0</v>
      </c>
      <c r="N64" s="48">
        <f>'Upload Sheet Pull'!P66</f>
        <v>0</v>
      </c>
      <c r="O64" s="48">
        <f>'Upload Sheet Pull'!Q66</f>
        <v>0</v>
      </c>
      <c r="P64" s="48">
        <f>'Upload Sheet Pull'!R66</f>
        <v>0</v>
      </c>
      <c r="Q64" s="48">
        <f>'Upload Sheet Pull'!S66</f>
        <v>0</v>
      </c>
      <c r="R64" s="48">
        <f>'Upload Sheet Pull'!T66</f>
        <v>0</v>
      </c>
      <c r="S64" s="48">
        <f>'Upload Sheet Pull'!U66</f>
        <v>0</v>
      </c>
      <c r="T64" s="48">
        <f t="shared" si="0"/>
        <v>0</v>
      </c>
    </row>
    <row r="65" spans="1:20" x14ac:dyDescent="0.2">
      <c r="A65" t="str">
        <f>'Upload Sheet Pull'!A67</f>
        <v>Budget</v>
      </c>
      <c r="B65" t="str">
        <f>'Upload Sheet Pull'!B67</f>
        <v>7010-000000</v>
      </c>
      <c r="C65">
        <f>'Upload Sheet Pull'!C67</f>
        <v>599</v>
      </c>
      <c r="D65" t="str">
        <f>'Upload Sheet Pull'!D67</f>
        <v>043</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2">
      <c r="A66" t="str">
        <f>'Upload Sheet Pull'!A68</f>
        <v>Budget</v>
      </c>
      <c r="B66" t="str">
        <f>'Upload Sheet Pull'!B68</f>
        <v>7012-000000</v>
      </c>
      <c r="C66">
        <f>'Upload Sheet Pull'!C68</f>
        <v>599</v>
      </c>
      <c r="D66" t="str">
        <f>'Upload Sheet Pull'!D68</f>
        <v>043</v>
      </c>
      <c r="F66" t="str">
        <f>IF('Upload Sheet Pull'!E68="","",'Upload Sheet Pull'!E68)</f>
        <v/>
      </c>
      <c r="H66" s="48">
        <f>'Upload Sheet Pull'!J68</f>
        <v>0</v>
      </c>
      <c r="I66" s="48">
        <f>'Upload Sheet Pull'!K68</f>
        <v>0</v>
      </c>
      <c r="J66" s="48">
        <f>'Upload Sheet Pull'!L68</f>
        <v>0</v>
      </c>
      <c r="K66" s="48">
        <f>'Upload Sheet Pull'!M68</f>
        <v>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0</v>
      </c>
    </row>
    <row r="67" spans="1:20" x14ac:dyDescent="0.2">
      <c r="A67" t="str">
        <f>'Upload Sheet Pull'!A69</f>
        <v>Budget</v>
      </c>
      <c r="B67" t="str">
        <f>'Upload Sheet Pull'!B69</f>
        <v>7036-000000</v>
      </c>
      <c r="C67">
        <f>'Upload Sheet Pull'!C69</f>
        <v>599</v>
      </c>
      <c r="D67" t="str">
        <f>'Upload Sheet Pull'!D69</f>
        <v>043</v>
      </c>
      <c r="F67" t="str">
        <f>IF('Upload Sheet Pull'!E69="","",'Upload Sheet Pull'!E69)</f>
        <v/>
      </c>
      <c r="H67" s="48">
        <f>'Upload Sheet Pull'!J69</f>
        <v>0</v>
      </c>
      <c r="I67" s="48">
        <f>'Upload Sheet Pull'!K69</f>
        <v>0</v>
      </c>
      <c r="J67" s="48">
        <f>'Upload Sheet Pull'!L69</f>
        <v>0</v>
      </c>
      <c r="K67" s="48">
        <f>'Upload Sheet Pull'!M69</f>
        <v>0</v>
      </c>
      <c r="L67" s="48">
        <f>'Upload Sheet Pull'!N69</f>
        <v>0</v>
      </c>
      <c r="M67" s="48">
        <f>'Upload Sheet Pull'!O69</f>
        <v>0</v>
      </c>
      <c r="N67" s="48">
        <f>'Upload Sheet Pull'!P69</f>
        <v>0</v>
      </c>
      <c r="O67" s="48">
        <f>'Upload Sheet Pull'!Q69</f>
        <v>0</v>
      </c>
      <c r="P67" s="48">
        <f>'Upload Sheet Pull'!R69</f>
        <v>0</v>
      </c>
      <c r="Q67" s="48">
        <f>'Upload Sheet Pull'!S69</f>
        <v>0</v>
      </c>
      <c r="R67" s="48">
        <f>'Upload Sheet Pull'!T69</f>
        <v>0</v>
      </c>
      <c r="S67" s="48">
        <f>'Upload Sheet Pull'!U69</f>
        <v>0</v>
      </c>
      <c r="T67" s="48">
        <f t="shared" si="1"/>
        <v>0</v>
      </c>
    </row>
    <row r="68" spans="1:20" x14ac:dyDescent="0.2">
      <c r="A68" t="str">
        <f>'Upload Sheet Pull'!A70</f>
        <v>Budget</v>
      </c>
      <c r="B68" t="str">
        <f>'Upload Sheet Pull'!B70</f>
        <v>7044-000000</v>
      </c>
      <c r="C68">
        <f>'Upload Sheet Pull'!C70</f>
        <v>599</v>
      </c>
      <c r="D68" t="str">
        <f>'Upload Sheet Pull'!D70</f>
        <v>043</v>
      </c>
      <c r="F68" t="str">
        <f>IF('Upload Sheet Pull'!E70="","",'Upload Sheet Pull'!E70)</f>
        <v/>
      </c>
      <c r="H68" s="48">
        <f>'Upload Sheet Pull'!J70</f>
        <v>0</v>
      </c>
      <c r="I68" s="48">
        <f>'Upload Sheet Pull'!K70</f>
        <v>0</v>
      </c>
      <c r="J68" s="48">
        <f>'Upload Sheet Pull'!L70</f>
        <v>0</v>
      </c>
      <c r="K68" s="48">
        <f>'Upload Sheet Pull'!M70</f>
        <v>0</v>
      </c>
      <c r="L68" s="48">
        <f>'Upload Sheet Pull'!N70</f>
        <v>0</v>
      </c>
      <c r="M68" s="48">
        <f>'Upload Sheet Pull'!O70</f>
        <v>0</v>
      </c>
      <c r="N68" s="48">
        <f>'Upload Sheet Pull'!P70</f>
        <v>0</v>
      </c>
      <c r="O68" s="48">
        <f>'Upload Sheet Pull'!Q70</f>
        <v>0</v>
      </c>
      <c r="P68" s="48">
        <f>'Upload Sheet Pull'!R70</f>
        <v>0</v>
      </c>
      <c r="Q68" s="48">
        <f>'Upload Sheet Pull'!S70</f>
        <v>0</v>
      </c>
      <c r="R68" s="48">
        <f>'Upload Sheet Pull'!T70</f>
        <v>0</v>
      </c>
      <c r="S68" s="48">
        <f>'Upload Sheet Pull'!U70</f>
        <v>0</v>
      </c>
      <c r="T68" s="48">
        <f t="shared" si="1"/>
        <v>0</v>
      </c>
    </row>
    <row r="69" spans="1:20" x14ac:dyDescent="0.2">
      <c r="A69" t="str">
        <f>'Upload Sheet Pull'!A71</f>
        <v>Budget</v>
      </c>
      <c r="B69" t="str">
        <f>'Upload Sheet Pull'!B71</f>
        <v>7082-000000</v>
      </c>
      <c r="C69">
        <f>'Upload Sheet Pull'!C71</f>
        <v>599</v>
      </c>
      <c r="D69" t="str">
        <f>'Upload Sheet Pull'!D71</f>
        <v>043</v>
      </c>
      <c r="F69" t="str">
        <f>IF('Upload Sheet Pull'!E71="","",'Upload Sheet Pull'!E71)</f>
        <v/>
      </c>
      <c r="H69" s="48">
        <f>'Upload Sheet Pull'!J71</f>
        <v>0</v>
      </c>
      <c r="I69" s="48">
        <f>'Upload Sheet Pull'!K71</f>
        <v>0</v>
      </c>
      <c r="J69" s="48">
        <f>'Upload Sheet Pull'!L71</f>
        <v>0</v>
      </c>
      <c r="K69" s="48">
        <f>'Upload Sheet Pull'!M71</f>
        <v>0</v>
      </c>
      <c r="L69" s="48">
        <f>'Upload Sheet Pull'!N71</f>
        <v>0</v>
      </c>
      <c r="M69" s="48">
        <f>'Upload Sheet Pull'!O71</f>
        <v>0</v>
      </c>
      <c r="N69" s="48">
        <f>'Upload Sheet Pull'!P71</f>
        <v>0</v>
      </c>
      <c r="O69" s="48">
        <f>'Upload Sheet Pull'!Q71</f>
        <v>0</v>
      </c>
      <c r="P69" s="48">
        <f>'Upload Sheet Pull'!R71</f>
        <v>0</v>
      </c>
      <c r="Q69" s="48">
        <f>'Upload Sheet Pull'!S71</f>
        <v>0</v>
      </c>
      <c r="R69" s="48">
        <f>'Upload Sheet Pull'!T71</f>
        <v>0</v>
      </c>
      <c r="S69" s="48">
        <f>'Upload Sheet Pull'!U71</f>
        <v>0</v>
      </c>
      <c r="T69" s="48">
        <f t="shared" si="1"/>
        <v>0</v>
      </c>
    </row>
    <row r="70" spans="1:20" x14ac:dyDescent="0.2">
      <c r="A70" t="str">
        <f>'Upload Sheet Pull'!A72</f>
        <v>Budget</v>
      </c>
      <c r="B70" t="str">
        <f>'Upload Sheet Pull'!B72</f>
        <v/>
      </c>
      <c r="C70">
        <f>'Upload Sheet Pull'!C72</f>
        <v>599</v>
      </c>
      <c r="D70" t="str">
        <f>'Upload Sheet Pull'!D72</f>
        <v>043</v>
      </c>
      <c r="F70" t="str">
        <f>IF('Upload Sheet Pull'!E72="","",'Upload Sheet Pull'!E72)</f>
        <v/>
      </c>
      <c r="H70" s="48">
        <f>'Upload Sheet Pull'!J72</f>
        <v>0</v>
      </c>
      <c r="I70" s="48">
        <f>'Upload Sheet Pull'!K72</f>
        <v>0</v>
      </c>
      <c r="J70" s="48">
        <f>'Upload Sheet Pull'!L72</f>
        <v>0</v>
      </c>
      <c r="K70" s="48">
        <f>'Upload Sheet Pull'!M72</f>
        <v>0</v>
      </c>
      <c r="L70" s="48">
        <f>'Upload Sheet Pull'!N72</f>
        <v>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0</v>
      </c>
    </row>
    <row r="71" spans="1:20" x14ac:dyDescent="0.2">
      <c r="A71" t="str">
        <f>'Upload Sheet Pull'!A73</f>
        <v>Budget</v>
      </c>
      <c r="B71" t="str">
        <f>'Upload Sheet Pull'!B73</f>
        <v/>
      </c>
      <c r="C71">
        <f>'Upload Sheet Pull'!C73</f>
        <v>599</v>
      </c>
      <c r="D71" t="str">
        <f>'Upload Sheet Pull'!D73</f>
        <v>043</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2">
      <c r="A72" t="str">
        <f>'Upload Sheet Pull'!A74</f>
        <v>Budget</v>
      </c>
      <c r="B72" t="str">
        <f>'Upload Sheet Pull'!B74</f>
        <v/>
      </c>
      <c r="C72">
        <f>'Upload Sheet Pull'!C74</f>
        <v>599</v>
      </c>
      <c r="D72" t="str">
        <f>'Upload Sheet Pull'!D74</f>
        <v>043</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2">
      <c r="A73" t="str">
        <f>'Upload Sheet Pull'!A75</f>
        <v>Budget</v>
      </c>
      <c r="B73" t="str">
        <f>'Upload Sheet Pull'!B75</f>
        <v>7006-000000</v>
      </c>
      <c r="C73">
        <f>'Upload Sheet Pull'!C75</f>
        <v>570</v>
      </c>
      <c r="D73" t="str">
        <f>'Upload Sheet Pull'!D75</f>
        <v>043</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2">
      <c r="A74" t="str">
        <f>'Upload Sheet Pull'!A76</f>
        <v>Budget</v>
      </c>
      <c r="B74" t="str">
        <f>'Upload Sheet Pull'!B76</f>
        <v>7008-000000</v>
      </c>
      <c r="C74">
        <f>'Upload Sheet Pull'!C76</f>
        <v>570</v>
      </c>
      <c r="D74" t="str">
        <f>'Upload Sheet Pull'!D76</f>
        <v>043</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2">
      <c r="A75" t="str">
        <f>'Upload Sheet Pull'!A77</f>
        <v>Budget</v>
      </c>
      <c r="B75" t="str">
        <f>'Upload Sheet Pull'!B77</f>
        <v>7010-000000</v>
      </c>
      <c r="C75">
        <f>'Upload Sheet Pull'!C77</f>
        <v>570</v>
      </c>
      <c r="D75" t="str">
        <f>'Upload Sheet Pull'!D77</f>
        <v>043</v>
      </c>
      <c r="F75" t="str">
        <f>IF('Upload Sheet Pull'!E77="","",'Upload Sheet Pull'!E77)</f>
        <v/>
      </c>
      <c r="H75" s="48">
        <f>'Upload Sheet Pull'!J77</f>
        <v>225</v>
      </c>
      <c r="I75" s="48">
        <f>'Upload Sheet Pull'!K77</f>
        <v>0</v>
      </c>
      <c r="J75" s="48">
        <f>'Upload Sheet Pull'!L77</f>
        <v>0</v>
      </c>
      <c r="K75" s="48">
        <f>'Upload Sheet Pull'!M77</f>
        <v>0</v>
      </c>
      <c r="L75" s="48">
        <f>'Upload Sheet Pull'!N77</f>
        <v>0</v>
      </c>
      <c r="M75" s="48">
        <f>'Upload Sheet Pull'!O77</f>
        <v>0</v>
      </c>
      <c r="N75" s="48">
        <f>'Upload Sheet Pull'!P77</f>
        <v>0</v>
      </c>
      <c r="O75" s="48">
        <f>'Upload Sheet Pull'!Q77</f>
        <v>0</v>
      </c>
      <c r="P75" s="48">
        <f>'Upload Sheet Pull'!R77</f>
        <v>0</v>
      </c>
      <c r="Q75" s="48">
        <f>'Upload Sheet Pull'!S77</f>
        <v>0</v>
      </c>
      <c r="R75" s="48">
        <f>'Upload Sheet Pull'!T77</f>
        <v>0</v>
      </c>
      <c r="S75" s="48">
        <f>'Upload Sheet Pull'!U77</f>
        <v>0</v>
      </c>
      <c r="T75" s="48">
        <f t="shared" si="1"/>
        <v>225</v>
      </c>
    </row>
    <row r="76" spans="1:20" x14ac:dyDescent="0.2">
      <c r="A76" t="str">
        <f>'Upload Sheet Pull'!A78</f>
        <v>Budget</v>
      </c>
      <c r="B76" t="str">
        <f>'Upload Sheet Pull'!B78</f>
        <v>7012-000000</v>
      </c>
      <c r="C76">
        <f>'Upload Sheet Pull'!C78</f>
        <v>570</v>
      </c>
      <c r="D76" t="str">
        <f>'Upload Sheet Pull'!D78</f>
        <v>043</v>
      </c>
      <c r="F76" t="str">
        <f>IF('Upload Sheet Pull'!E78="","",'Upload Sheet Pull'!E78)</f>
        <v/>
      </c>
      <c r="H76" s="48">
        <f>'Upload Sheet Pull'!J78</f>
        <v>0</v>
      </c>
      <c r="I76" s="48">
        <f>'Upload Sheet Pull'!K78</f>
        <v>0</v>
      </c>
      <c r="J76" s="48">
        <f>'Upload Sheet Pull'!L78</f>
        <v>0</v>
      </c>
      <c r="K76" s="48">
        <f>'Upload Sheet Pull'!M78</f>
        <v>0</v>
      </c>
      <c r="L76" s="48">
        <f>'Upload Sheet Pull'!N78</f>
        <v>0</v>
      </c>
      <c r="M76" s="48">
        <f>'Upload Sheet Pull'!O78</f>
        <v>0</v>
      </c>
      <c r="N76" s="48">
        <f>'Upload Sheet Pull'!P78</f>
        <v>0</v>
      </c>
      <c r="O76" s="48">
        <f>'Upload Sheet Pull'!Q78</f>
        <v>0</v>
      </c>
      <c r="P76" s="48">
        <f>'Upload Sheet Pull'!R78</f>
        <v>0</v>
      </c>
      <c r="Q76" s="48">
        <f>'Upload Sheet Pull'!S78</f>
        <v>0</v>
      </c>
      <c r="R76" s="48">
        <f>'Upload Sheet Pull'!T78</f>
        <v>0</v>
      </c>
      <c r="S76" s="48">
        <f>'Upload Sheet Pull'!U78</f>
        <v>0</v>
      </c>
      <c r="T76" s="48">
        <f t="shared" si="1"/>
        <v>0</v>
      </c>
    </row>
    <row r="77" spans="1:20" x14ac:dyDescent="0.2">
      <c r="A77" t="str">
        <f>'Upload Sheet Pull'!A79</f>
        <v>Budget</v>
      </c>
      <c r="B77" t="str">
        <f>'Upload Sheet Pull'!B79</f>
        <v>7036-000000</v>
      </c>
      <c r="C77">
        <f>'Upload Sheet Pull'!C79</f>
        <v>570</v>
      </c>
      <c r="D77" t="str">
        <f>'Upload Sheet Pull'!D79</f>
        <v>043</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2">
      <c r="A78" t="str">
        <f>'Upload Sheet Pull'!A80</f>
        <v>Budget</v>
      </c>
      <c r="B78" t="str">
        <f>'Upload Sheet Pull'!B80</f>
        <v>7044-000000</v>
      </c>
      <c r="C78">
        <f>'Upload Sheet Pull'!C80</f>
        <v>570</v>
      </c>
      <c r="D78" t="str">
        <f>'Upload Sheet Pull'!D80</f>
        <v>043</v>
      </c>
      <c r="F78" t="str">
        <f>IF('Upload Sheet Pull'!E80="","",'Upload Sheet Pull'!E80)</f>
        <v/>
      </c>
      <c r="H78" s="48">
        <f>'Upload Sheet Pull'!J80</f>
        <v>0</v>
      </c>
      <c r="I78" s="48">
        <f>'Upload Sheet Pull'!K80</f>
        <v>0</v>
      </c>
      <c r="J78" s="48">
        <f>'Upload Sheet Pull'!L80</f>
        <v>0</v>
      </c>
      <c r="K78" s="48">
        <f>'Upload Sheet Pull'!M80</f>
        <v>0</v>
      </c>
      <c r="L78" s="48">
        <f>'Upload Sheet Pull'!N80</f>
        <v>0</v>
      </c>
      <c r="M78" s="48">
        <f>'Upload Sheet Pull'!O80</f>
        <v>0</v>
      </c>
      <c r="N78" s="48">
        <f>'Upload Sheet Pull'!P80</f>
        <v>0</v>
      </c>
      <c r="O78" s="48">
        <f>'Upload Sheet Pull'!Q80</f>
        <v>0</v>
      </c>
      <c r="P78" s="48">
        <f>'Upload Sheet Pull'!R80</f>
        <v>0</v>
      </c>
      <c r="Q78" s="48">
        <f>'Upload Sheet Pull'!S80</f>
        <v>0</v>
      </c>
      <c r="R78" s="48">
        <f>'Upload Sheet Pull'!T80</f>
        <v>0</v>
      </c>
      <c r="S78" s="48">
        <f>'Upload Sheet Pull'!U80</f>
        <v>0</v>
      </c>
      <c r="T78" s="48">
        <f t="shared" si="1"/>
        <v>0</v>
      </c>
    </row>
    <row r="79" spans="1:20" x14ac:dyDescent="0.2">
      <c r="A79" t="str">
        <f>'Upload Sheet Pull'!A81</f>
        <v>Budget</v>
      </c>
      <c r="B79" t="str">
        <f>'Upload Sheet Pull'!B81</f>
        <v>7082-000000</v>
      </c>
      <c r="C79">
        <f>'Upload Sheet Pull'!C81</f>
        <v>570</v>
      </c>
      <c r="D79" t="str">
        <f>'Upload Sheet Pull'!D81</f>
        <v>043</v>
      </c>
      <c r="F79" t="str">
        <f>IF('Upload Sheet Pull'!E81="","",'Upload Sheet Pull'!E81)</f>
        <v/>
      </c>
      <c r="H79" s="48">
        <f>'Upload Sheet Pull'!J81</f>
        <v>0</v>
      </c>
      <c r="I79" s="48">
        <f>'Upload Sheet Pull'!K81</f>
        <v>0</v>
      </c>
      <c r="J79" s="48">
        <f>'Upload Sheet Pull'!L81</f>
        <v>300</v>
      </c>
      <c r="K79" s="48">
        <f>'Upload Sheet Pull'!M81</f>
        <v>300</v>
      </c>
      <c r="L79" s="48">
        <f>'Upload Sheet Pull'!N81</f>
        <v>200</v>
      </c>
      <c r="M79" s="48">
        <f>'Upload Sheet Pull'!O81</f>
        <v>600</v>
      </c>
      <c r="N79" s="48">
        <f>'Upload Sheet Pull'!P81</f>
        <v>300</v>
      </c>
      <c r="O79" s="48">
        <f>'Upload Sheet Pull'!Q81</f>
        <v>200</v>
      </c>
      <c r="P79" s="48">
        <f>'Upload Sheet Pull'!R81</f>
        <v>200</v>
      </c>
      <c r="Q79" s="48">
        <f>'Upload Sheet Pull'!S81</f>
        <v>400</v>
      </c>
      <c r="R79" s="48">
        <f>'Upload Sheet Pull'!T81</f>
        <v>300</v>
      </c>
      <c r="S79" s="48">
        <f>'Upload Sheet Pull'!U81</f>
        <v>300</v>
      </c>
      <c r="T79" s="48">
        <f t="shared" si="1"/>
        <v>3100</v>
      </c>
    </row>
    <row r="80" spans="1:20" x14ac:dyDescent="0.2">
      <c r="A80" t="str">
        <f>'Upload Sheet Pull'!A82</f>
        <v>Budget</v>
      </c>
      <c r="B80" t="str">
        <f>'Upload Sheet Pull'!B82</f>
        <v/>
      </c>
      <c r="C80">
        <f>'Upload Sheet Pull'!C82</f>
        <v>570</v>
      </c>
      <c r="D80" t="str">
        <f>'Upload Sheet Pull'!D82</f>
        <v>043</v>
      </c>
      <c r="F80" t="str">
        <f>IF('Upload Sheet Pull'!E82="","",'Upload Sheet Pull'!E82)</f>
        <v/>
      </c>
      <c r="H80" s="48">
        <f>'Upload Sheet Pull'!J82</f>
        <v>0</v>
      </c>
      <c r="I80" s="48">
        <f>'Upload Sheet Pull'!K82</f>
        <v>0</v>
      </c>
      <c r="J80" s="48">
        <f>'Upload Sheet Pull'!L82</f>
        <v>0</v>
      </c>
      <c r="K80" s="48">
        <f>'Upload Sheet Pull'!M82</f>
        <v>0</v>
      </c>
      <c r="L80" s="48">
        <f>'Upload Sheet Pull'!N82</f>
        <v>0</v>
      </c>
      <c r="M80" s="48">
        <f>'Upload Sheet Pull'!O82</f>
        <v>0</v>
      </c>
      <c r="N80" s="48">
        <f>'Upload Sheet Pull'!P82</f>
        <v>0</v>
      </c>
      <c r="O80" s="48">
        <f>'Upload Sheet Pull'!Q82</f>
        <v>0</v>
      </c>
      <c r="P80" s="48">
        <f>'Upload Sheet Pull'!R82</f>
        <v>0</v>
      </c>
      <c r="Q80" s="48">
        <f>'Upload Sheet Pull'!S82</f>
        <v>0</v>
      </c>
      <c r="R80" s="48">
        <f>'Upload Sheet Pull'!T82</f>
        <v>0</v>
      </c>
      <c r="S80" s="48">
        <f>'Upload Sheet Pull'!U82</f>
        <v>0</v>
      </c>
      <c r="T80" s="48">
        <f t="shared" si="1"/>
        <v>0</v>
      </c>
    </row>
    <row r="81" spans="1:20" x14ac:dyDescent="0.2">
      <c r="A81" t="str">
        <f>'Upload Sheet Pull'!A83</f>
        <v>Budget</v>
      </c>
      <c r="B81" t="str">
        <f>'Upload Sheet Pull'!B83</f>
        <v/>
      </c>
      <c r="C81">
        <f>'Upload Sheet Pull'!C83</f>
        <v>570</v>
      </c>
      <c r="D81" t="str">
        <f>'Upload Sheet Pull'!D83</f>
        <v>043</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2">
      <c r="A82" t="str">
        <f>'Upload Sheet Pull'!A84</f>
        <v>Budget</v>
      </c>
      <c r="B82" t="str">
        <f>'Upload Sheet Pull'!B84</f>
        <v/>
      </c>
      <c r="C82">
        <f>'Upload Sheet Pull'!C84</f>
        <v>570</v>
      </c>
      <c r="D82" t="str">
        <f>'Upload Sheet Pull'!D84</f>
        <v>043</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2">
      <c r="A83" t="str">
        <f>'Upload Sheet Pull'!A85</f>
        <v>Budget</v>
      </c>
      <c r="B83" t="str">
        <f>'Upload Sheet Pull'!B85</f>
        <v>7006-000000</v>
      </c>
      <c r="C83">
        <f>'Upload Sheet Pull'!C85</f>
        <v>571</v>
      </c>
      <c r="D83" t="str">
        <f>'Upload Sheet Pull'!D85</f>
        <v>043</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2">
      <c r="A84" t="str">
        <f>'Upload Sheet Pull'!A86</f>
        <v>Budget</v>
      </c>
      <c r="B84" t="str">
        <f>'Upload Sheet Pull'!B86</f>
        <v>7008-000000</v>
      </c>
      <c r="C84">
        <f>'Upload Sheet Pull'!C86</f>
        <v>571</v>
      </c>
      <c r="D84" t="str">
        <f>'Upload Sheet Pull'!D86</f>
        <v>043</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2">
      <c r="A85" t="str">
        <f>'Upload Sheet Pull'!A87</f>
        <v>Budget</v>
      </c>
      <c r="B85" t="str">
        <f>'Upload Sheet Pull'!B87</f>
        <v>7010-000000</v>
      </c>
      <c r="C85">
        <f>'Upload Sheet Pull'!C87</f>
        <v>571</v>
      </c>
      <c r="D85" t="str">
        <f>'Upload Sheet Pull'!D87</f>
        <v>043</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0</v>
      </c>
      <c r="R85" s="48">
        <f>'Upload Sheet Pull'!T87</f>
        <v>0</v>
      </c>
      <c r="S85" s="48">
        <f>'Upload Sheet Pull'!U87</f>
        <v>0</v>
      </c>
      <c r="T85" s="48">
        <f t="shared" si="1"/>
        <v>0</v>
      </c>
    </row>
    <row r="86" spans="1:20" x14ac:dyDescent="0.2">
      <c r="A86" t="str">
        <f>'Upload Sheet Pull'!A88</f>
        <v>Budget</v>
      </c>
      <c r="B86" t="str">
        <f>'Upload Sheet Pull'!B88</f>
        <v>7012-000000</v>
      </c>
      <c r="C86">
        <f>'Upload Sheet Pull'!C88</f>
        <v>571</v>
      </c>
      <c r="D86" t="str">
        <f>'Upload Sheet Pull'!D88</f>
        <v>043</v>
      </c>
      <c r="F86" t="str">
        <f>IF('Upload Sheet Pull'!E88="","",'Upload Sheet Pull'!E88)</f>
        <v/>
      </c>
      <c r="H86" s="48">
        <f>'Upload Sheet Pull'!J88</f>
        <v>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0</v>
      </c>
      <c r="R86" s="48">
        <f>'Upload Sheet Pull'!T88</f>
        <v>0</v>
      </c>
      <c r="S86" s="48">
        <f>'Upload Sheet Pull'!U88</f>
        <v>0</v>
      </c>
      <c r="T86" s="48">
        <f t="shared" si="1"/>
        <v>0</v>
      </c>
    </row>
    <row r="87" spans="1:20" x14ac:dyDescent="0.2">
      <c r="A87" t="str">
        <f>'Upload Sheet Pull'!A89</f>
        <v>Budget</v>
      </c>
      <c r="B87" t="str">
        <f>'Upload Sheet Pull'!B89</f>
        <v>7036-000000</v>
      </c>
      <c r="C87">
        <f>'Upload Sheet Pull'!C89</f>
        <v>571</v>
      </c>
      <c r="D87" t="str">
        <f>'Upload Sheet Pull'!D89</f>
        <v>043</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2">
      <c r="A88" t="str">
        <f>'Upload Sheet Pull'!A90</f>
        <v>Budget</v>
      </c>
      <c r="B88" t="str">
        <f>'Upload Sheet Pull'!B90</f>
        <v>7044-000000</v>
      </c>
      <c r="C88">
        <f>'Upload Sheet Pull'!C90</f>
        <v>571</v>
      </c>
      <c r="D88" t="str">
        <f>'Upload Sheet Pull'!D90</f>
        <v>043</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2">
      <c r="A89" t="str">
        <f>'Upload Sheet Pull'!A91</f>
        <v>Budget</v>
      </c>
      <c r="B89" t="str">
        <f>'Upload Sheet Pull'!B91</f>
        <v>7082-000000</v>
      </c>
      <c r="C89">
        <f>'Upload Sheet Pull'!C91</f>
        <v>571</v>
      </c>
      <c r="D89" t="str">
        <f>'Upload Sheet Pull'!D91</f>
        <v>043</v>
      </c>
      <c r="F89" t="str">
        <f>IF('Upload Sheet Pull'!E91="","",'Upload Sheet Pull'!E91)</f>
        <v/>
      </c>
      <c r="H89" s="48">
        <f>'Upload Sheet Pull'!J91</f>
        <v>0</v>
      </c>
      <c r="I89" s="48">
        <f>'Upload Sheet Pull'!K91</f>
        <v>0</v>
      </c>
      <c r="J89" s="48">
        <f>'Upload Sheet Pull'!L91</f>
        <v>625</v>
      </c>
      <c r="K89" s="48">
        <f>'Upload Sheet Pull'!M91</f>
        <v>0</v>
      </c>
      <c r="L89" s="48">
        <f>'Upload Sheet Pull'!N91</f>
        <v>0</v>
      </c>
      <c r="M89" s="48">
        <f>'Upload Sheet Pull'!O91</f>
        <v>0</v>
      </c>
      <c r="N89" s="48">
        <f>'Upload Sheet Pull'!P91</f>
        <v>0</v>
      </c>
      <c r="O89" s="48">
        <f>'Upload Sheet Pull'!Q91</f>
        <v>0</v>
      </c>
      <c r="P89" s="48">
        <f>'Upload Sheet Pull'!R91</f>
        <v>0</v>
      </c>
      <c r="Q89" s="48">
        <f>'Upload Sheet Pull'!S91</f>
        <v>0</v>
      </c>
      <c r="R89" s="48">
        <f>'Upload Sheet Pull'!T91</f>
        <v>0</v>
      </c>
      <c r="S89" s="48">
        <f>'Upload Sheet Pull'!U91</f>
        <v>0</v>
      </c>
      <c r="T89" s="48">
        <f t="shared" si="1"/>
        <v>625</v>
      </c>
    </row>
    <row r="90" spans="1:20" x14ac:dyDescent="0.2">
      <c r="A90" t="str">
        <f>'Upload Sheet Pull'!A92</f>
        <v>Budget</v>
      </c>
      <c r="B90" t="str">
        <f>'Upload Sheet Pull'!B92</f>
        <v/>
      </c>
      <c r="C90">
        <f>'Upload Sheet Pull'!C92</f>
        <v>571</v>
      </c>
      <c r="D90" t="str">
        <f>'Upload Sheet Pull'!D92</f>
        <v>043</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2">
      <c r="A91" t="str">
        <f>'Upload Sheet Pull'!A93</f>
        <v>Budget</v>
      </c>
      <c r="B91" t="str">
        <f>'Upload Sheet Pull'!B93</f>
        <v/>
      </c>
      <c r="C91">
        <f>'Upload Sheet Pull'!C93</f>
        <v>571</v>
      </c>
      <c r="D91" t="str">
        <f>'Upload Sheet Pull'!D93</f>
        <v>043</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2">
      <c r="A92" t="str">
        <f>'Upload Sheet Pull'!A94</f>
        <v>Budget</v>
      </c>
      <c r="B92" t="str">
        <f>'Upload Sheet Pull'!B94</f>
        <v/>
      </c>
      <c r="C92">
        <f>'Upload Sheet Pull'!C94</f>
        <v>571</v>
      </c>
      <c r="D92" t="str">
        <f>'Upload Sheet Pull'!D94</f>
        <v>043</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2">
      <c r="A93" t="str">
        <f>'Upload Sheet Pull'!A95</f>
        <v>Budget</v>
      </c>
      <c r="B93" t="str">
        <f>'Upload Sheet Pull'!B95</f>
        <v>7006-000000</v>
      </c>
      <c r="C93">
        <f>'Upload Sheet Pull'!C95</f>
        <v>572</v>
      </c>
      <c r="D93" t="str">
        <f>'Upload Sheet Pull'!D95</f>
        <v>043</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2">
      <c r="A94" t="str">
        <f>'Upload Sheet Pull'!A96</f>
        <v>Budget</v>
      </c>
      <c r="B94" t="str">
        <f>'Upload Sheet Pull'!B96</f>
        <v>7008-000000</v>
      </c>
      <c r="C94">
        <f>'Upload Sheet Pull'!C96</f>
        <v>572</v>
      </c>
      <c r="D94" t="str">
        <f>'Upload Sheet Pull'!D96</f>
        <v>043</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2">
      <c r="A95" t="str">
        <f>'Upload Sheet Pull'!A97</f>
        <v>Budget</v>
      </c>
      <c r="B95" t="str">
        <f>'Upload Sheet Pull'!B97</f>
        <v>7010-000000</v>
      </c>
      <c r="C95">
        <f>'Upload Sheet Pull'!C97</f>
        <v>572</v>
      </c>
      <c r="D95" t="str">
        <f>'Upload Sheet Pull'!D97</f>
        <v>043</v>
      </c>
      <c r="F95" t="str">
        <f>IF('Upload Sheet Pull'!E97="","",'Upload Sheet Pull'!E97)</f>
        <v/>
      </c>
      <c r="H95" s="48">
        <f>'Upload Sheet Pull'!J97</f>
        <v>0</v>
      </c>
      <c r="I95" s="48">
        <f>'Upload Sheet Pull'!K97</f>
        <v>0</v>
      </c>
      <c r="J95" s="48">
        <f>'Upload Sheet Pull'!L97</f>
        <v>0</v>
      </c>
      <c r="K95" s="48">
        <f>'Upload Sheet Pull'!M97</f>
        <v>0</v>
      </c>
      <c r="L95" s="48">
        <f>'Upload Sheet Pull'!N97</f>
        <v>0</v>
      </c>
      <c r="M95" s="48">
        <f>'Upload Sheet Pull'!O97</f>
        <v>0</v>
      </c>
      <c r="N95" s="48">
        <f>'Upload Sheet Pull'!P97</f>
        <v>0</v>
      </c>
      <c r="O95" s="48">
        <f>'Upload Sheet Pull'!Q97</f>
        <v>0</v>
      </c>
      <c r="P95" s="48">
        <f>'Upload Sheet Pull'!R97</f>
        <v>0</v>
      </c>
      <c r="Q95" s="48">
        <f>'Upload Sheet Pull'!S97</f>
        <v>0</v>
      </c>
      <c r="R95" s="48">
        <f>'Upload Sheet Pull'!T97</f>
        <v>0</v>
      </c>
      <c r="S95" s="48">
        <f>'Upload Sheet Pull'!U97</f>
        <v>0</v>
      </c>
      <c r="T95" s="48">
        <f t="shared" si="1"/>
        <v>0</v>
      </c>
    </row>
    <row r="96" spans="1:20" x14ac:dyDescent="0.2">
      <c r="A96" t="str">
        <f>'Upload Sheet Pull'!A98</f>
        <v>Budget</v>
      </c>
      <c r="B96" t="str">
        <f>'Upload Sheet Pull'!B98</f>
        <v>7012-000000</v>
      </c>
      <c r="C96">
        <f>'Upload Sheet Pull'!C98</f>
        <v>572</v>
      </c>
      <c r="D96" t="str">
        <f>'Upload Sheet Pull'!D98</f>
        <v>043</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0</v>
      </c>
      <c r="R96" s="48">
        <f>'Upload Sheet Pull'!T98</f>
        <v>0</v>
      </c>
      <c r="S96" s="48">
        <f>'Upload Sheet Pull'!U98</f>
        <v>0</v>
      </c>
      <c r="T96" s="48">
        <f t="shared" si="1"/>
        <v>0</v>
      </c>
    </row>
    <row r="97" spans="1:20" x14ac:dyDescent="0.2">
      <c r="A97" t="str">
        <f>'Upload Sheet Pull'!A99</f>
        <v>Budget</v>
      </c>
      <c r="B97" t="str">
        <f>'Upload Sheet Pull'!B99</f>
        <v>7036-000000</v>
      </c>
      <c r="C97">
        <f>'Upload Sheet Pull'!C99</f>
        <v>572</v>
      </c>
      <c r="D97" t="str">
        <f>'Upload Sheet Pull'!D99</f>
        <v>043</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2">
      <c r="A98" t="str">
        <f>'Upload Sheet Pull'!A100</f>
        <v>Budget</v>
      </c>
      <c r="B98" t="str">
        <f>'Upload Sheet Pull'!B100</f>
        <v>7044-000000</v>
      </c>
      <c r="C98">
        <f>'Upload Sheet Pull'!C100</f>
        <v>572</v>
      </c>
      <c r="D98" t="str">
        <f>'Upload Sheet Pull'!D100</f>
        <v>043</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2">
      <c r="A99" t="str">
        <f>'Upload Sheet Pull'!A101</f>
        <v>Budget</v>
      </c>
      <c r="B99" t="str">
        <f>'Upload Sheet Pull'!B101</f>
        <v>7082-000000</v>
      </c>
      <c r="C99">
        <f>'Upload Sheet Pull'!C101</f>
        <v>572</v>
      </c>
      <c r="D99" t="str">
        <f>'Upload Sheet Pull'!D101</f>
        <v>043</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2">
      <c r="A100" t="str">
        <f>'Upload Sheet Pull'!A102</f>
        <v>Budget</v>
      </c>
      <c r="B100" t="str">
        <f>'Upload Sheet Pull'!B102</f>
        <v/>
      </c>
      <c r="C100">
        <f>'Upload Sheet Pull'!C102</f>
        <v>572</v>
      </c>
      <c r="D100" t="str">
        <f>'Upload Sheet Pull'!D102</f>
        <v>043</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2">
      <c r="A101" t="str">
        <f>'Upload Sheet Pull'!A103</f>
        <v>Budget</v>
      </c>
      <c r="B101" t="str">
        <f>'Upload Sheet Pull'!B103</f>
        <v/>
      </c>
      <c r="C101">
        <f>'Upload Sheet Pull'!C103</f>
        <v>572</v>
      </c>
      <c r="D101" t="str">
        <f>'Upload Sheet Pull'!D103</f>
        <v>043</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2">
      <c r="A102" t="str">
        <f>'Upload Sheet Pull'!A104</f>
        <v>Budget</v>
      </c>
      <c r="B102" t="str">
        <f>'Upload Sheet Pull'!B104</f>
        <v/>
      </c>
      <c r="C102">
        <f>'Upload Sheet Pull'!C104</f>
        <v>572</v>
      </c>
      <c r="D102" t="str">
        <f>'Upload Sheet Pull'!D104</f>
        <v>043</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2">
      <c r="A103" t="str">
        <f>'Upload Sheet Pull'!A105</f>
        <v>Budget</v>
      </c>
      <c r="B103" t="str">
        <f>'Upload Sheet Pull'!B105</f>
        <v>7006-000000</v>
      </c>
      <c r="C103">
        <f>'Upload Sheet Pull'!C105</f>
        <v>573</v>
      </c>
      <c r="D103" t="str">
        <f>'Upload Sheet Pull'!D105</f>
        <v>043</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2">
      <c r="A104" t="str">
        <f>'Upload Sheet Pull'!A106</f>
        <v>Budget</v>
      </c>
      <c r="B104" t="str">
        <f>'Upload Sheet Pull'!B106</f>
        <v>7008-000000</v>
      </c>
      <c r="C104">
        <f>'Upload Sheet Pull'!C106</f>
        <v>573</v>
      </c>
      <c r="D104" t="str">
        <f>'Upload Sheet Pull'!D106</f>
        <v>043</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2">
      <c r="A105" t="str">
        <f>'Upload Sheet Pull'!A107</f>
        <v>Budget</v>
      </c>
      <c r="B105" t="str">
        <f>'Upload Sheet Pull'!B107</f>
        <v>7010-000000</v>
      </c>
      <c r="C105">
        <f>'Upload Sheet Pull'!C107</f>
        <v>573</v>
      </c>
      <c r="D105" t="str">
        <f>'Upload Sheet Pull'!D107</f>
        <v>043</v>
      </c>
      <c r="F105" t="str">
        <f>IF('Upload Sheet Pull'!E107="","",'Upload Sheet Pull'!E107)</f>
        <v/>
      </c>
      <c r="H105" s="48">
        <f>'Upload Sheet Pull'!J107</f>
        <v>0</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0</v>
      </c>
      <c r="Q105" s="48">
        <f>'Upload Sheet Pull'!S107</f>
        <v>0</v>
      </c>
      <c r="R105" s="48">
        <f>'Upload Sheet Pull'!T107</f>
        <v>0</v>
      </c>
      <c r="S105" s="48">
        <f>'Upload Sheet Pull'!U107</f>
        <v>0</v>
      </c>
      <c r="T105" s="48">
        <f t="shared" si="1"/>
        <v>0</v>
      </c>
    </row>
    <row r="106" spans="1:20" x14ac:dyDescent="0.2">
      <c r="A106" t="str">
        <f>'Upload Sheet Pull'!A108</f>
        <v>Budget</v>
      </c>
      <c r="B106" t="str">
        <f>'Upload Sheet Pull'!B108</f>
        <v>7012-000000</v>
      </c>
      <c r="C106">
        <f>'Upload Sheet Pull'!C108</f>
        <v>573</v>
      </c>
      <c r="D106" t="str">
        <f>'Upload Sheet Pull'!D108</f>
        <v>043</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0</v>
      </c>
      <c r="P106" s="48">
        <f>'Upload Sheet Pull'!R108</f>
        <v>0</v>
      </c>
      <c r="Q106" s="48">
        <f>'Upload Sheet Pull'!S108</f>
        <v>0</v>
      </c>
      <c r="R106" s="48">
        <f>'Upload Sheet Pull'!T108</f>
        <v>0</v>
      </c>
      <c r="S106" s="48">
        <f>'Upload Sheet Pull'!U108</f>
        <v>0</v>
      </c>
      <c r="T106" s="48">
        <f t="shared" si="1"/>
        <v>0</v>
      </c>
    </row>
    <row r="107" spans="1:20" x14ac:dyDescent="0.2">
      <c r="A107" t="str">
        <f>'Upload Sheet Pull'!A109</f>
        <v>Budget</v>
      </c>
      <c r="B107" t="str">
        <f>'Upload Sheet Pull'!B109</f>
        <v>7036-000000</v>
      </c>
      <c r="C107">
        <f>'Upload Sheet Pull'!C109</f>
        <v>573</v>
      </c>
      <c r="D107" t="str">
        <f>'Upload Sheet Pull'!D109</f>
        <v>043</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2">
      <c r="A108" t="str">
        <f>'Upload Sheet Pull'!A110</f>
        <v>Budget</v>
      </c>
      <c r="B108" t="str">
        <f>'Upload Sheet Pull'!B110</f>
        <v>7044-000000</v>
      </c>
      <c r="C108">
        <f>'Upload Sheet Pull'!C110</f>
        <v>573</v>
      </c>
      <c r="D108" t="str">
        <f>'Upload Sheet Pull'!D110</f>
        <v>043</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0</v>
      </c>
      <c r="S108" s="48">
        <f>'Upload Sheet Pull'!U110</f>
        <v>0</v>
      </c>
      <c r="T108" s="48">
        <f t="shared" si="1"/>
        <v>0</v>
      </c>
    </row>
    <row r="109" spans="1:20" x14ac:dyDescent="0.2">
      <c r="A109" t="str">
        <f>'Upload Sheet Pull'!A111</f>
        <v>Budget</v>
      </c>
      <c r="B109" t="str">
        <f>'Upload Sheet Pull'!B111</f>
        <v>7082-000000</v>
      </c>
      <c r="C109">
        <f>'Upload Sheet Pull'!C111</f>
        <v>573</v>
      </c>
      <c r="D109" t="str">
        <f>'Upload Sheet Pull'!D111</f>
        <v>043</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2">
      <c r="A110" t="str">
        <f>'Upload Sheet Pull'!A112</f>
        <v>Budget</v>
      </c>
      <c r="B110" t="str">
        <f>'Upload Sheet Pull'!B112</f>
        <v/>
      </c>
      <c r="C110">
        <f>'Upload Sheet Pull'!C112</f>
        <v>573</v>
      </c>
      <c r="D110" t="str">
        <f>'Upload Sheet Pull'!D112</f>
        <v>043</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2">
      <c r="A111" t="str">
        <f>'Upload Sheet Pull'!A113</f>
        <v>Budget</v>
      </c>
      <c r="B111" t="str">
        <f>'Upload Sheet Pull'!B113</f>
        <v/>
      </c>
      <c r="C111">
        <f>'Upload Sheet Pull'!C113</f>
        <v>573</v>
      </c>
      <c r="D111" t="str">
        <f>'Upload Sheet Pull'!D113</f>
        <v>043</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2">
      <c r="A112" t="str">
        <f>'Upload Sheet Pull'!A114</f>
        <v>Budget</v>
      </c>
      <c r="B112" t="str">
        <f>'Upload Sheet Pull'!B114</f>
        <v/>
      </c>
      <c r="C112">
        <f>'Upload Sheet Pull'!C114</f>
        <v>573</v>
      </c>
      <c r="D112" t="str">
        <f>'Upload Sheet Pull'!D114</f>
        <v>043</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2">
      <c r="A113" t="str">
        <f>'Upload Sheet Pull'!A115</f>
        <v>Budget</v>
      </c>
      <c r="B113" t="str">
        <f>'Upload Sheet Pull'!B115</f>
        <v>7006-000000</v>
      </c>
      <c r="C113">
        <f>'Upload Sheet Pull'!C115</f>
        <v>574</v>
      </c>
      <c r="D113" t="str">
        <f>'Upload Sheet Pull'!D115</f>
        <v>043</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2">
      <c r="A114" t="str">
        <f>'Upload Sheet Pull'!A116</f>
        <v>Budget</v>
      </c>
      <c r="B114" t="str">
        <f>'Upload Sheet Pull'!B116</f>
        <v>7008-000000</v>
      </c>
      <c r="C114">
        <f>'Upload Sheet Pull'!C116</f>
        <v>574</v>
      </c>
      <c r="D114" t="str">
        <f>'Upload Sheet Pull'!D116</f>
        <v>043</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0</v>
      </c>
      <c r="S114" s="48">
        <f>'Upload Sheet Pull'!U116</f>
        <v>0</v>
      </c>
      <c r="T114" s="48">
        <f t="shared" si="1"/>
        <v>0</v>
      </c>
    </row>
    <row r="115" spans="1:20" x14ac:dyDescent="0.2">
      <c r="A115" t="str">
        <f>'Upload Sheet Pull'!A117</f>
        <v>Budget</v>
      </c>
      <c r="B115" t="str">
        <f>'Upload Sheet Pull'!B117</f>
        <v>7010-000000</v>
      </c>
      <c r="C115">
        <f>'Upload Sheet Pull'!C117</f>
        <v>574</v>
      </c>
      <c r="D115" t="str">
        <f>'Upload Sheet Pull'!D117</f>
        <v>043</v>
      </c>
      <c r="F115" t="str">
        <f>IF('Upload Sheet Pull'!E117="","",'Upload Sheet Pull'!E117)</f>
        <v/>
      </c>
      <c r="H115" s="48">
        <f>'Upload Sheet Pull'!J117</f>
        <v>0</v>
      </c>
      <c r="I115" s="48">
        <f>'Upload Sheet Pull'!K117</f>
        <v>0</v>
      </c>
      <c r="J115" s="48">
        <f>'Upload Sheet Pull'!L117</f>
        <v>0</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0</v>
      </c>
      <c r="R115" s="48">
        <f>'Upload Sheet Pull'!T117</f>
        <v>0</v>
      </c>
      <c r="S115" s="48">
        <f>'Upload Sheet Pull'!U117</f>
        <v>0</v>
      </c>
      <c r="T115" s="48">
        <f t="shared" si="1"/>
        <v>0</v>
      </c>
    </row>
    <row r="116" spans="1:20" x14ac:dyDescent="0.2">
      <c r="A116" t="str">
        <f>'Upload Sheet Pull'!A118</f>
        <v>Budget</v>
      </c>
      <c r="B116" t="str">
        <f>'Upload Sheet Pull'!B118</f>
        <v>7012-000000</v>
      </c>
      <c r="C116">
        <f>'Upload Sheet Pull'!C118</f>
        <v>574</v>
      </c>
      <c r="D116" t="str">
        <f>'Upload Sheet Pull'!D118</f>
        <v>043</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0</v>
      </c>
      <c r="R116" s="48">
        <f>'Upload Sheet Pull'!T118</f>
        <v>0</v>
      </c>
      <c r="S116" s="48">
        <f>'Upload Sheet Pull'!U118</f>
        <v>0</v>
      </c>
      <c r="T116" s="48">
        <f t="shared" si="1"/>
        <v>0</v>
      </c>
    </row>
    <row r="117" spans="1:20" x14ac:dyDescent="0.2">
      <c r="A117" t="str">
        <f>'Upload Sheet Pull'!A119</f>
        <v>Budget</v>
      </c>
      <c r="B117" t="str">
        <f>'Upload Sheet Pull'!B119</f>
        <v>7036-000000</v>
      </c>
      <c r="C117">
        <f>'Upload Sheet Pull'!C119</f>
        <v>574</v>
      </c>
      <c r="D117" t="str">
        <f>'Upload Sheet Pull'!D119</f>
        <v>043</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2">
      <c r="A118" t="str">
        <f>'Upload Sheet Pull'!A120</f>
        <v>Budget</v>
      </c>
      <c r="B118" t="str">
        <f>'Upload Sheet Pull'!B120</f>
        <v>7044-000000</v>
      </c>
      <c r="C118">
        <f>'Upload Sheet Pull'!C120</f>
        <v>574</v>
      </c>
      <c r="D118" t="str">
        <f>'Upload Sheet Pull'!D120</f>
        <v>043</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2">
      <c r="A119" t="str">
        <f>'Upload Sheet Pull'!A121</f>
        <v>Budget</v>
      </c>
      <c r="B119" t="str">
        <f>'Upload Sheet Pull'!B121</f>
        <v>7082-000000</v>
      </c>
      <c r="C119">
        <f>'Upload Sheet Pull'!C121</f>
        <v>574</v>
      </c>
      <c r="D119" t="str">
        <f>'Upload Sheet Pull'!D121</f>
        <v>043</v>
      </c>
      <c r="F119" t="str">
        <f>IF('Upload Sheet Pull'!E121="","",'Upload Sheet Pull'!E121)</f>
        <v/>
      </c>
      <c r="H119" s="48">
        <f>'Upload Sheet Pull'!J121</f>
        <v>0</v>
      </c>
      <c r="I119" s="48">
        <f>'Upload Sheet Pull'!K121</f>
        <v>0</v>
      </c>
      <c r="J119" s="48">
        <f>'Upload Sheet Pull'!L121</f>
        <v>0</v>
      </c>
      <c r="K119" s="48">
        <f>'Upload Sheet Pull'!M121</f>
        <v>0</v>
      </c>
      <c r="L119" s="48">
        <f>'Upload Sheet Pull'!N121</f>
        <v>0</v>
      </c>
      <c r="M119" s="48">
        <f>'Upload Sheet Pull'!O121</f>
        <v>0</v>
      </c>
      <c r="N119" s="48">
        <f>'Upload Sheet Pull'!P121</f>
        <v>0</v>
      </c>
      <c r="O119" s="48">
        <f>'Upload Sheet Pull'!Q121</f>
        <v>0</v>
      </c>
      <c r="P119" s="48">
        <f>'Upload Sheet Pull'!R121</f>
        <v>0</v>
      </c>
      <c r="Q119" s="48">
        <f>'Upload Sheet Pull'!S121</f>
        <v>0</v>
      </c>
      <c r="R119" s="48">
        <f>'Upload Sheet Pull'!T121</f>
        <v>0</v>
      </c>
      <c r="S119" s="48">
        <f>'Upload Sheet Pull'!U121</f>
        <v>0</v>
      </c>
      <c r="T119" s="48">
        <f t="shared" si="1"/>
        <v>0</v>
      </c>
    </row>
    <row r="120" spans="1:20" x14ac:dyDescent="0.2">
      <c r="A120" t="str">
        <f>'Upload Sheet Pull'!A122</f>
        <v>Budget</v>
      </c>
      <c r="B120" t="str">
        <f>'Upload Sheet Pull'!B122</f>
        <v/>
      </c>
      <c r="C120">
        <f>'Upload Sheet Pull'!C122</f>
        <v>574</v>
      </c>
      <c r="D120" t="str">
        <f>'Upload Sheet Pull'!D122</f>
        <v>043</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2">
      <c r="A121" t="str">
        <f>'Upload Sheet Pull'!A123</f>
        <v>Budget</v>
      </c>
      <c r="B121" t="str">
        <f>'Upload Sheet Pull'!B123</f>
        <v/>
      </c>
      <c r="C121">
        <f>'Upload Sheet Pull'!C123</f>
        <v>574</v>
      </c>
      <c r="D121" t="str">
        <f>'Upload Sheet Pull'!D123</f>
        <v>043</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2">
      <c r="A122" t="str">
        <f>'Upload Sheet Pull'!A124</f>
        <v>Budget</v>
      </c>
      <c r="B122" t="str">
        <f>'Upload Sheet Pull'!B124</f>
        <v/>
      </c>
      <c r="C122">
        <f>'Upload Sheet Pull'!C124</f>
        <v>574</v>
      </c>
      <c r="D122" t="str">
        <f>'Upload Sheet Pull'!D124</f>
        <v>043</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2">
      <c r="A123" t="str">
        <f>'Upload Sheet Pull'!A125</f>
        <v>Budget</v>
      </c>
      <c r="B123" t="str">
        <f>'Upload Sheet Pull'!B125</f>
        <v>7006-000000</v>
      </c>
      <c r="C123">
        <f>'Upload Sheet Pull'!C125</f>
        <v>580</v>
      </c>
      <c r="D123" t="str">
        <f>'Upload Sheet Pull'!D125</f>
        <v>043</v>
      </c>
      <c r="F123" t="str">
        <f>IF('Upload Sheet Pull'!E125="","",'Upload Sheet Pull'!E125)</f>
        <v/>
      </c>
      <c r="H123" s="48">
        <f>'Upload Sheet Pull'!J125</f>
        <v>0</v>
      </c>
      <c r="I123" s="48">
        <f>'Upload Sheet Pull'!K125</f>
        <v>0</v>
      </c>
      <c r="J123" s="48">
        <f>'Upload Sheet Pull'!L125</f>
        <v>0</v>
      </c>
      <c r="K123" s="48">
        <f>'Upload Sheet Pull'!M125</f>
        <v>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0</v>
      </c>
    </row>
    <row r="124" spans="1:20" x14ac:dyDescent="0.2">
      <c r="A124" t="str">
        <f>'Upload Sheet Pull'!A126</f>
        <v>Budget</v>
      </c>
      <c r="B124" t="str">
        <f>'Upload Sheet Pull'!B126</f>
        <v>7008-000000</v>
      </c>
      <c r="C124">
        <f>'Upload Sheet Pull'!C126</f>
        <v>580</v>
      </c>
      <c r="D124" t="str">
        <f>'Upload Sheet Pull'!D126</f>
        <v>043</v>
      </c>
      <c r="F124" t="str">
        <f>IF('Upload Sheet Pull'!E126="","",'Upload Sheet Pull'!E126)</f>
        <v/>
      </c>
      <c r="H124" s="48">
        <f>'Upload Sheet Pull'!J126</f>
        <v>0</v>
      </c>
      <c r="I124" s="48">
        <f>'Upload Sheet Pull'!K126</f>
        <v>0</v>
      </c>
      <c r="J124" s="48">
        <f>'Upload Sheet Pull'!L126</f>
        <v>0</v>
      </c>
      <c r="K124" s="48">
        <f>'Upload Sheet Pull'!M126</f>
        <v>0</v>
      </c>
      <c r="L124" s="48">
        <f>'Upload Sheet Pull'!N126</f>
        <v>0</v>
      </c>
      <c r="M124" s="48">
        <f>'Upload Sheet Pull'!O126</f>
        <v>0</v>
      </c>
      <c r="N124" s="48">
        <f>'Upload Sheet Pull'!P126</f>
        <v>0</v>
      </c>
      <c r="O124" s="48">
        <f>'Upload Sheet Pull'!Q126</f>
        <v>0</v>
      </c>
      <c r="P124" s="48">
        <f>'Upload Sheet Pull'!R126</f>
        <v>0</v>
      </c>
      <c r="Q124" s="48">
        <f>'Upload Sheet Pull'!S126</f>
        <v>0</v>
      </c>
      <c r="R124" s="48">
        <f>'Upload Sheet Pull'!T126</f>
        <v>0</v>
      </c>
      <c r="S124" s="48">
        <f>'Upload Sheet Pull'!U126</f>
        <v>0</v>
      </c>
      <c r="T124" s="48">
        <f t="shared" si="1"/>
        <v>0</v>
      </c>
    </row>
    <row r="125" spans="1:20" x14ac:dyDescent="0.2">
      <c r="A125" t="str">
        <f>'Upload Sheet Pull'!A127</f>
        <v>Budget</v>
      </c>
      <c r="B125" t="str">
        <f>'Upload Sheet Pull'!B127</f>
        <v>7010-000000</v>
      </c>
      <c r="C125">
        <f>'Upload Sheet Pull'!C127</f>
        <v>580</v>
      </c>
      <c r="D125" t="str">
        <f>'Upload Sheet Pull'!D127</f>
        <v>043</v>
      </c>
      <c r="F125" t="str">
        <f>IF('Upload Sheet Pull'!E127="","",'Upload Sheet Pull'!E127)</f>
        <v/>
      </c>
      <c r="H125" s="48">
        <f>'Upload Sheet Pull'!J127</f>
        <v>0</v>
      </c>
      <c r="I125" s="48">
        <f>'Upload Sheet Pull'!K127</f>
        <v>0</v>
      </c>
      <c r="J125" s="48">
        <f>'Upload Sheet Pull'!L127</f>
        <v>25</v>
      </c>
      <c r="K125" s="48">
        <f>'Upload Sheet Pull'!M127</f>
        <v>25</v>
      </c>
      <c r="L125" s="48">
        <f>'Upload Sheet Pull'!N127</f>
        <v>25</v>
      </c>
      <c r="M125" s="48">
        <f>'Upload Sheet Pull'!O127</f>
        <v>25</v>
      </c>
      <c r="N125" s="48">
        <f>'Upload Sheet Pull'!P127</f>
        <v>25</v>
      </c>
      <c r="O125" s="48">
        <f>'Upload Sheet Pull'!Q127</f>
        <v>25</v>
      </c>
      <c r="P125" s="48">
        <f>'Upload Sheet Pull'!R127</f>
        <v>25</v>
      </c>
      <c r="Q125" s="48">
        <f>'Upload Sheet Pull'!S127</f>
        <v>25</v>
      </c>
      <c r="R125" s="48">
        <f>'Upload Sheet Pull'!T127</f>
        <v>25</v>
      </c>
      <c r="S125" s="48">
        <f>'Upload Sheet Pull'!U127</f>
        <v>25</v>
      </c>
      <c r="T125" s="48">
        <f t="shared" si="1"/>
        <v>250</v>
      </c>
    </row>
    <row r="126" spans="1:20" x14ac:dyDescent="0.2">
      <c r="A126" t="str">
        <f>'Upload Sheet Pull'!A128</f>
        <v>Budget</v>
      </c>
      <c r="B126" t="str">
        <f>'Upload Sheet Pull'!B128</f>
        <v>7012-000000</v>
      </c>
      <c r="C126">
        <f>'Upload Sheet Pull'!C128</f>
        <v>580</v>
      </c>
      <c r="D126" t="str">
        <f>'Upload Sheet Pull'!D128</f>
        <v>043</v>
      </c>
      <c r="F126" t="str">
        <f>IF('Upload Sheet Pull'!E128="","",'Upload Sheet Pull'!E128)</f>
        <v/>
      </c>
      <c r="H126" s="48">
        <f>'Upload Sheet Pull'!J128</f>
        <v>0</v>
      </c>
      <c r="I126" s="48">
        <f>'Upload Sheet Pull'!K128</f>
        <v>0</v>
      </c>
      <c r="J126" s="48">
        <f>'Upload Sheet Pull'!L128</f>
        <v>0</v>
      </c>
      <c r="K126" s="48">
        <f>'Upload Sheet Pull'!M128</f>
        <v>0</v>
      </c>
      <c r="L126" s="48">
        <f>'Upload Sheet Pull'!N128</f>
        <v>0</v>
      </c>
      <c r="M126" s="48">
        <f>'Upload Sheet Pull'!O128</f>
        <v>0</v>
      </c>
      <c r="N126" s="48">
        <f>'Upload Sheet Pull'!P128</f>
        <v>0</v>
      </c>
      <c r="O126" s="48">
        <f>'Upload Sheet Pull'!Q128</f>
        <v>0</v>
      </c>
      <c r="P126" s="48">
        <f>'Upload Sheet Pull'!R128</f>
        <v>0</v>
      </c>
      <c r="Q126" s="48">
        <f>'Upload Sheet Pull'!S128</f>
        <v>0</v>
      </c>
      <c r="R126" s="48">
        <f>'Upload Sheet Pull'!T128</f>
        <v>0</v>
      </c>
      <c r="S126" s="48">
        <f>'Upload Sheet Pull'!U128</f>
        <v>0</v>
      </c>
      <c r="T126" s="48">
        <f t="shared" si="1"/>
        <v>0</v>
      </c>
    </row>
    <row r="127" spans="1:20" x14ac:dyDescent="0.2">
      <c r="A127" t="str">
        <f>'Upload Sheet Pull'!A129</f>
        <v>Budget</v>
      </c>
      <c r="B127" t="str">
        <f>'Upload Sheet Pull'!B129</f>
        <v>7036-000000</v>
      </c>
      <c r="C127">
        <f>'Upload Sheet Pull'!C129</f>
        <v>580</v>
      </c>
      <c r="D127" t="str">
        <f>'Upload Sheet Pull'!D129</f>
        <v>043</v>
      </c>
      <c r="F127" t="str">
        <f>IF('Upload Sheet Pull'!E129="","",'Upload Sheet Pull'!E129)</f>
        <v/>
      </c>
      <c r="H127" s="48">
        <f>'Upload Sheet Pull'!J129</f>
        <v>0</v>
      </c>
      <c r="I127" s="48">
        <f>'Upload Sheet Pull'!K129</f>
        <v>0</v>
      </c>
      <c r="J127" s="48">
        <f>'Upload Sheet Pull'!L129</f>
        <v>0</v>
      </c>
      <c r="K127" s="48">
        <f>'Upload Sheet Pull'!M129</f>
        <v>0</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0</v>
      </c>
    </row>
    <row r="128" spans="1:20" x14ac:dyDescent="0.2">
      <c r="A128" t="str">
        <f>'Upload Sheet Pull'!A130</f>
        <v>Budget</v>
      </c>
      <c r="B128" t="str">
        <f>'Upload Sheet Pull'!B130</f>
        <v>7044-000000</v>
      </c>
      <c r="C128">
        <f>'Upload Sheet Pull'!C130</f>
        <v>580</v>
      </c>
      <c r="D128" t="str">
        <f>'Upload Sheet Pull'!D130</f>
        <v>043</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0</v>
      </c>
      <c r="R128" s="48">
        <f>'Upload Sheet Pull'!T130</f>
        <v>0</v>
      </c>
      <c r="S128" s="48">
        <f>'Upload Sheet Pull'!U130</f>
        <v>0</v>
      </c>
      <c r="T128" s="48">
        <f t="shared" si="1"/>
        <v>0</v>
      </c>
    </row>
    <row r="129" spans="1:20" x14ac:dyDescent="0.2">
      <c r="A129" t="str">
        <f>'Upload Sheet Pull'!A131</f>
        <v>Budget</v>
      </c>
      <c r="B129" t="str">
        <f>'Upload Sheet Pull'!B131</f>
        <v>7082-000000</v>
      </c>
      <c r="C129">
        <f>'Upload Sheet Pull'!C131</f>
        <v>580</v>
      </c>
      <c r="D129" t="str">
        <f>'Upload Sheet Pull'!D131</f>
        <v>043</v>
      </c>
      <c r="F129" t="str">
        <f>IF('Upload Sheet Pull'!E131="","",'Upload Sheet Pull'!E131)</f>
        <v/>
      </c>
      <c r="H129" s="48">
        <f>'Upload Sheet Pull'!J131</f>
        <v>0</v>
      </c>
      <c r="I129" s="48">
        <f>'Upload Sheet Pull'!K131</f>
        <v>0</v>
      </c>
      <c r="J129" s="48">
        <f>'Upload Sheet Pull'!L131</f>
        <v>250</v>
      </c>
      <c r="K129" s="48">
        <f>'Upload Sheet Pull'!M131</f>
        <v>250</v>
      </c>
      <c r="L129" s="48">
        <f>'Upload Sheet Pull'!N131</f>
        <v>250</v>
      </c>
      <c r="M129" s="48">
        <f>'Upload Sheet Pull'!O131</f>
        <v>250</v>
      </c>
      <c r="N129" s="48">
        <f>'Upload Sheet Pull'!P131</f>
        <v>250</v>
      </c>
      <c r="O129" s="48">
        <f>'Upload Sheet Pull'!Q131</f>
        <v>250</v>
      </c>
      <c r="P129" s="48">
        <f>'Upload Sheet Pull'!R131</f>
        <v>250</v>
      </c>
      <c r="Q129" s="48">
        <f>'Upload Sheet Pull'!S131</f>
        <v>250</v>
      </c>
      <c r="R129" s="48">
        <f>'Upload Sheet Pull'!T131</f>
        <v>250</v>
      </c>
      <c r="S129" s="48">
        <f>'Upload Sheet Pull'!U131</f>
        <v>250</v>
      </c>
      <c r="T129" s="48">
        <f t="shared" ref="T129:T191" si="2">SUM(H129:S129)</f>
        <v>2500</v>
      </c>
    </row>
    <row r="130" spans="1:20" x14ac:dyDescent="0.2">
      <c r="A130" t="str">
        <f>'Upload Sheet Pull'!A132</f>
        <v>Budget</v>
      </c>
      <c r="B130" t="e">
        <f>'Upload Sheet Pull'!B132</f>
        <v>#REF!</v>
      </c>
      <c r="C130">
        <f>'Upload Sheet Pull'!C132</f>
        <v>580</v>
      </c>
      <c r="D130" t="str">
        <f>'Upload Sheet Pull'!D132</f>
        <v>043</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2">
      <c r="A131" t="str">
        <f>'Upload Sheet Pull'!A133</f>
        <v>Budget</v>
      </c>
      <c r="B131" t="str">
        <f>'Upload Sheet Pull'!B133</f>
        <v/>
      </c>
      <c r="C131">
        <f>'Upload Sheet Pull'!C133</f>
        <v>580</v>
      </c>
      <c r="D131" t="str">
        <f>'Upload Sheet Pull'!D133</f>
        <v>043</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2">
      <c r="A132" t="str">
        <f>'Upload Sheet Pull'!A134</f>
        <v>Budget</v>
      </c>
      <c r="B132" t="str">
        <f>'Upload Sheet Pull'!B134</f>
        <v/>
      </c>
      <c r="C132">
        <f>'Upload Sheet Pull'!C134</f>
        <v>580</v>
      </c>
      <c r="D132" t="str">
        <f>'Upload Sheet Pull'!D134</f>
        <v>043</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2">
      <c r="A133" t="str">
        <f>'Upload Sheet Pull'!A135</f>
        <v>Budget</v>
      </c>
      <c r="B133" t="str">
        <f>'Upload Sheet Pull'!B135</f>
        <v>7006-000000</v>
      </c>
      <c r="C133">
        <f>'Upload Sheet Pull'!C135</f>
        <v>581</v>
      </c>
      <c r="D133" t="str">
        <f>'Upload Sheet Pull'!D135</f>
        <v>043</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2">
      <c r="A134" t="str">
        <f>'Upload Sheet Pull'!A136</f>
        <v>Budget</v>
      </c>
      <c r="B134" t="str">
        <f>'Upload Sheet Pull'!B136</f>
        <v>7008-000000</v>
      </c>
      <c r="C134">
        <f>'Upload Sheet Pull'!C136</f>
        <v>581</v>
      </c>
      <c r="D134" t="str">
        <f>'Upload Sheet Pull'!D136</f>
        <v>043</v>
      </c>
      <c r="F134" t="str">
        <f>IF('Upload Sheet Pull'!E136="","",'Upload Sheet Pull'!E136)</f>
        <v/>
      </c>
      <c r="H134" s="48">
        <f>'Upload Sheet Pull'!J136</f>
        <v>0</v>
      </c>
      <c r="I134" s="48">
        <f>'Upload Sheet Pull'!K136</f>
        <v>0</v>
      </c>
      <c r="J134" s="48">
        <f>'Upload Sheet Pull'!L136</f>
        <v>25</v>
      </c>
      <c r="K134" s="48">
        <f>'Upload Sheet Pull'!M136</f>
        <v>25</v>
      </c>
      <c r="L134" s="48">
        <f>'Upload Sheet Pull'!N136</f>
        <v>25</v>
      </c>
      <c r="M134" s="48">
        <f>'Upload Sheet Pull'!O136</f>
        <v>25</v>
      </c>
      <c r="N134" s="48">
        <f>'Upload Sheet Pull'!P136</f>
        <v>25</v>
      </c>
      <c r="O134" s="48">
        <f>'Upload Sheet Pull'!Q136</f>
        <v>25</v>
      </c>
      <c r="P134" s="48">
        <f>'Upload Sheet Pull'!R136</f>
        <v>25</v>
      </c>
      <c r="Q134" s="48">
        <f>'Upload Sheet Pull'!S136</f>
        <v>25</v>
      </c>
      <c r="R134" s="48">
        <f>'Upload Sheet Pull'!T136</f>
        <v>25</v>
      </c>
      <c r="S134" s="48">
        <f>'Upload Sheet Pull'!U136</f>
        <v>25</v>
      </c>
      <c r="T134" s="48">
        <f t="shared" si="2"/>
        <v>250</v>
      </c>
    </row>
    <row r="135" spans="1:20" x14ac:dyDescent="0.2">
      <c r="A135" t="str">
        <f>'Upload Sheet Pull'!A137</f>
        <v>Budget</v>
      </c>
      <c r="B135" t="str">
        <f>'Upload Sheet Pull'!B137</f>
        <v>7010-000000</v>
      </c>
      <c r="C135">
        <f>'Upload Sheet Pull'!C137</f>
        <v>581</v>
      </c>
      <c r="D135" t="str">
        <f>'Upload Sheet Pull'!D137</f>
        <v>043</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2">
      <c r="A136" t="str">
        <f>'Upload Sheet Pull'!A138</f>
        <v>Budget</v>
      </c>
      <c r="B136" t="str">
        <f>'Upload Sheet Pull'!B138</f>
        <v>7012-000000</v>
      </c>
      <c r="C136">
        <f>'Upload Sheet Pull'!C138</f>
        <v>581</v>
      </c>
      <c r="D136" t="str">
        <f>'Upload Sheet Pull'!D138</f>
        <v>043</v>
      </c>
      <c r="F136" t="str">
        <f>IF('Upload Sheet Pull'!E138="","",'Upload Sheet Pull'!E138)</f>
        <v/>
      </c>
      <c r="H136" s="48">
        <f>'Upload Sheet Pull'!J138</f>
        <v>0</v>
      </c>
      <c r="I136" s="48">
        <f>'Upload Sheet Pull'!K138</f>
        <v>0</v>
      </c>
      <c r="J136" s="48">
        <f>'Upload Sheet Pull'!L138</f>
        <v>0</v>
      </c>
      <c r="K136" s="48">
        <f>'Upload Sheet Pull'!M138</f>
        <v>0</v>
      </c>
      <c r="L136" s="48">
        <f>'Upload Sheet Pull'!N138</f>
        <v>0</v>
      </c>
      <c r="M136" s="48">
        <f>'Upload Sheet Pull'!O138</f>
        <v>0</v>
      </c>
      <c r="N136" s="48">
        <f>'Upload Sheet Pull'!P138</f>
        <v>0</v>
      </c>
      <c r="O136" s="48">
        <f>'Upload Sheet Pull'!Q138</f>
        <v>0</v>
      </c>
      <c r="P136" s="48">
        <f>'Upload Sheet Pull'!R138</f>
        <v>0</v>
      </c>
      <c r="Q136" s="48">
        <f>'Upload Sheet Pull'!S138</f>
        <v>0</v>
      </c>
      <c r="R136" s="48">
        <f>'Upload Sheet Pull'!T138</f>
        <v>0</v>
      </c>
      <c r="S136" s="48">
        <f>'Upload Sheet Pull'!U138</f>
        <v>0</v>
      </c>
      <c r="T136" s="48">
        <f t="shared" si="2"/>
        <v>0</v>
      </c>
    </row>
    <row r="137" spans="1:20" x14ac:dyDescent="0.2">
      <c r="A137" t="str">
        <f>'Upload Sheet Pull'!A139</f>
        <v>Budget</v>
      </c>
      <c r="B137" t="str">
        <f>'Upload Sheet Pull'!B139</f>
        <v>7036-000000</v>
      </c>
      <c r="C137">
        <f>'Upload Sheet Pull'!C139</f>
        <v>581</v>
      </c>
      <c r="D137" t="str">
        <f>'Upload Sheet Pull'!D139</f>
        <v>043</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2">
      <c r="A138" t="str">
        <f>'Upload Sheet Pull'!A140</f>
        <v>Budget</v>
      </c>
      <c r="B138" t="str">
        <f>'Upload Sheet Pull'!B140</f>
        <v>7044-000000</v>
      </c>
      <c r="C138">
        <f>'Upload Sheet Pull'!C140</f>
        <v>581</v>
      </c>
      <c r="D138" t="str">
        <f>'Upload Sheet Pull'!D140</f>
        <v>043</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2">
      <c r="A139" t="str">
        <f>'Upload Sheet Pull'!A141</f>
        <v>Budget</v>
      </c>
      <c r="B139" t="str">
        <f>'Upload Sheet Pull'!B141</f>
        <v>7082-000000</v>
      </c>
      <c r="C139">
        <f>'Upload Sheet Pull'!C141</f>
        <v>581</v>
      </c>
      <c r="D139" t="str">
        <f>'Upload Sheet Pull'!D141</f>
        <v>043</v>
      </c>
      <c r="F139" t="str">
        <f>IF('Upload Sheet Pull'!E141="","",'Upload Sheet Pull'!E141)</f>
        <v/>
      </c>
      <c r="H139" s="48">
        <f>'Upload Sheet Pull'!J141</f>
        <v>0</v>
      </c>
      <c r="I139" s="48">
        <f>'Upload Sheet Pull'!K141</f>
        <v>0</v>
      </c>
      <c r="J139" s="48">
        <f>'Upload Sheet Pull'!L141</f>
        <v>75</v>
      </c>
      <c r="K139" s="48">
        <f>'Upload Sheet Pull'!M141</f>
        <v>75</v>
      </c>
      <c r="L139" s="48">
        <f>'Upload Sheet Pull'!N141</f>
        <v>75</v>
      </c>
      <c r="M139" s="48">
        <f>'Upload Sheet Pull'!O141</f>
        <v>75</v>
      </c>
      <c r="N139" s="48">
        <f>'Upload Sheet Pull'!P141</f>
        <v>75</v>
      </c>
      <c r="O139" s="48">
        <f>'Upload Sheet Pull'!Q141</f>
        <v>75</v>
      </c>
      <c r="P139" s="48">
        <f>'Upload Sheet Pull'!R141</f>
        <v>75</v>
      </c>
      <c r="Q139" s="48">
        <f>'Upload Sheet Pull'!S141</f>
        <v>75</v>
      </c>
      <c r="R139" s="48">
        <f>'Upload Sheet Pull'!T141</f>
        <v>75</v>
      </c>
      <c r="S139" s="48">
        <f>'Upload Sheet Pull'!U141</f>
        <v>75</v>
      </c>
      <c r="T139" s="48">
        <f t="shared" si="2"/>
        <v>750</v>
      </c>
    </row>
    <row r="140" spans="1:20" x14ac:dyDescent="0.2">
      <c r="A140" t="str">
        <f>'Upload Sheet Pull'!A142</f>
        <v>Budget</v>
      </c>
      <c r="B140" t="str">
        <f>'Upload Sheet Pull'!B142</f>
        <v/>
      </c>
      <c r="C140">
        <f>'Upload Sheet Pull'!C142</f>
        <v>581</v>
      </c>
      <c r="D140" t="str">
        <f>'Upload Sheet Pull'!D142</f>
        <v>043</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2">
      <c r="A141" t="str">
        <f>'Upload Sheet Pull'!A143</f>
        <v>Budget</v>
      </c>
      <c r="B141" t="str">
        <f>'Upload Sheet Pull'!B143</f>
        <v/>
      </c>
      <c r="C141">
        <f>'Upload Sheet Pull'!C143</f>
        <v>581</v>
      </c>
      <c r="D141" t="str">
        <f>'Upload Sheet Pull'!D143</f>
        <v>043</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2">
      <c r="A142" t="str">
        <f>'Upload Sheet Pull'!A144</f>
        <v>Budget</v>
      </c>
      <c r="B142" t="str">
        <f>'Upload Sheet Pull'!B144</f>
        <v/>
      </c>
      <c r="C142">
        <f>'Upload Sheet Pull'!C144</f>
        <v>581</v>
      </c>
      <c r="D142" t="str">
        <f>'Upload Sheet Pull'!D144</f>
        <v>043</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2">
      <c r="A143" t="str">
        <f>'Upload Sheet Pull'!A145</f>
        <v>Budget</v>
      </c>
      <c r="B143" t="str">
        <f>'Upload Sheet Pull'!B145</f>
        <v>7006-000000</v>
      </c>
      <c r="C143">
        <f>'Upload Sheet Pull'!C145</f>
        <v>582</v>
      </c>
      <c r="D143" t="str">
        <f>'Upload Sheet Pull'!D145</f>
        <v>043</v>
      </c>
      <c r="F143" t="str">
        <f>IF('Upload Sheet Pull'!E145="","",'Upload Sheet Pull'!E145)</f>
        <v/>
      </c>
      <c r="H143" s="48">
        <f>'Upload Sheet Pull'!J145</f>
        <v>0</v>
      </c>
      <c r="I143" s="48">
        <f>'Upload Sheet Pull'!K145</f>
        <v>0</v>
      </c>
      <c r="J143" s="48">
        <f>'Upload Sheet Pull'!L145</f>
        <v>0</v>
      </c>
      <c r="K143" s="48">
        <f>'Upload Sheet Pull'!M145</f>
        <v>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0</v>
      </c>
    </row>
    <row r="144" spans="1:20" x14ac:dyDescent="0.2">
      <c r="A144" t="str">
        <f>'Upload Sheet Pull'!A146</f>
        <v>Budget</v>
      </c>
      <c r="B144" t="str">
        <f>'Upload Sheet Pull'!B146</f>
        <v>7008-000000</v>
      </c>
      <c r="C144">
        <f>'Upload Sheet Pull'!C146</f>
        <v>582</v>
      </c>
      <c r="D144" t="str">
        <f>'Upload Sheet Pull'!D146</f>
        <v>043</v>
      </c>
      <c r="F144" t="str">
        <f>IF('Upload Sheet Pull'!E146="","",'Upload Sheet Pull'!E146)</f>
        <v/>
      </c>
      <c r="H144" s="48">
        <f>'Upload Sheet Pull'!J146</f>
        <v>0</v>
      </c>
      <c r="I144" s="48">
        <f>'Upload Sheet Pull'!K146</f>
        <v>0</v>
      </c>
      <c r="J144" s="48">
        <f>'Upload Sheet Pull'!L146</f>
        <v>0</v>
      </c>
      <c r="K144" s="48">
        <f>'Upload Sheet Pull'!M146</f>
        <v>0</v>
      </c>
      <c r="L144" s="48">
        <f>'Upload Sheet Pull'!N146</f>
        <v>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0</v>
      </c>
    </row>
    <row r="145" spans="1:20" x14ac:dyDescent="0.2">
      <c r="A145" t="str">
        <f>'Upload Sheet Pull'!A147</f>
        <v>Budget</v>
      </c>
      <c r="B145" t="str">
        <f>'Upload Sheet Pull'!B147</f>
        <v>7010-000000</v>
      </c>
      <c r="C145">
        <f>'Upload Sheet Pull'!C147</f>
        <v>582</v>
      </c>
      <c r="D145" t="str">
        <f>'Upload Sheet Pull'!D147</f>
        <v>043</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2">
      <c r="A146" t="str">
        <f>'Upload Sheet Pull'!A148</f>
        <v>Budget</v>
      </c>
      <c r="B146" t="str">
        <f>'Upload Sheet Pull'!B148</f>
        <v>7012-000000</v>
      </c>
      <c r="C146">
        <f>'Upload Sheet Pull'!C148</f>
        <v>582</v>
      </c>
      <c r="D146" t="str">
        <f>'Upload Sheet Pull'!D148</f>
        <v>043</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2">
      <c r="A147" t="str">
        <f>'Upload Sheet Pull'!A149</f>
        <v>Budget</v>
      </c>
      <c r="B147" t="str">
        <f>'Upload Sheet Pull'!B149</f>
        <v>7036-000000</v>
      </c>
      <c r="C147">
        <f>'Upload Sheet Pull'!C149</f>
        <v>582</v>
      </c>
      <c r="D147" t="str">
        <f>'Upload Sheet Pull'!D149</f>
        <v>043</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2">
      <c r="A148" t="str">
        <f>'Upload Sheet Pull'!A150</f>
        <v>Budget</v>
      </c>
      <c r="B148" t="str">
        <f>'Upload Sheet Pull'!B150</f>
        <v>7044-000000</v>
      </c>
      <c r="C148">
        <f>'Upload Sheet Pull'!C150</f>
        <v>582</v>
      </c>
      <c r="D148" t="str">
        <f>'Upload Sheet Pull'!D150</f>
        <v>043</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2">
      <c r="A149" t="str">
        <f>'Upload Sheet Pull'!A151</f>
        <v>Budget</v>
      </c>
      <c r="B149" t="str">
        <f>'Upload Sheet Pull'!B151</f>
        <v>7082-000000</v>
      </c>
      <c r="C149">
        <f>'Upload Sheet Pull'!C151</f>
        <v>582</v>
      </c>
      <c r="D149" t="str">
        <f>'Upload Sheet Pull'!D151</f>
        <v>043</v>
      </c>
      <c r="F149" t="str">
        <f>IF('Upload Sheet Pull'!E151="","",'Upload Sheet Pull'!E151)</f>
        <v/>
      </c>
      <c r="H149" s="48">
        <f>'Upload Sheet Pull'!J151</f>
        <v>0</v>
      </c>
      <c r="I149" s="48">
        <f>'Upload Sheet Pull'!K151</f>
        <v>0</v>
      </c>
      <c r="J149" s="48">
        <f>'Upload Sheet Pull'!L151</f>
        <v>250</v>
      </c>
      <c r="K149" s="48">
        <f>'Upload Sheet Pull'!M151</f>
        <v>0</v>
      </c>
      <c r="L149" s="48">
        <f>'Upload Sheet Pull'!N151</f>
        <v>0</v>
      </c>
      <c r="M149" s="48">
        <f>'Upload Sheet Pull'!O151</f>
        <v>0</v>
      </c>
      <c r="N149" s="48">
        <f>'Upload Sheet Pull'!P151</f>
        <v>0</v>
      </c>
      <c r="O149" s="48">
        <f>'Upload Sheet Pull'!Q151</f>
        <v>0</v>
      </c>
      <c r="P149" s="48">
        <f>'Upload Sheet Pull'!R151</f>
        <v>250</v>
      </c>
      <c r="Q149" s="48">
        <f>'Upload Sheet Pull'!S151</f>
        <v>0</v>
      </c>
      <c r="R149" s="48">
        <f>'Upload Sheet Pull'!T151</f>
        <v>0</v>
      </c>
      <c r="S149" s="48">
        <f>'Upload Sheet Pull'!U151</f>
        <v>0</v>
      </c>
      <c r="T149" s="48">
        <f t="shared" si="2"/>
        <v>500</v>
      </c>
    </row>
    <row r="150" spans="1:20" x14ac:dyDescent="0.2">
      <c r="A150" t="str">
        <f>'Upload Sheet Pull'!A152</f>
        <v>Budget</v>
      </c>
      <c r="B150" t="str">
        <f>'Upload Sheet Pull'!B152</f>
        <v/>
      </c>
      <c r="C150">
        <f>'Upload Sheet Pull'!C152</f>
        <v>582</v>
      </c>
      <c r="D150" t="str">
        <f>'Upload Sheet Pull'!D152</f>
        <v>043</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2">
      <c r="A151" t="str">
        <f>'Upload Sheet Pull'!A153</f>
        <v>Budget</v>
      </c>
      <c r="B151" t="str">
        <f>'Upload Sheet Pull'!B153</f>
        <v/>
      </c>
      <c r="C151">
        <f>'Upload Sheet Pull'!C153</f>
        <v>582</v>
      </c>
      <c r="D151" t="str">
        <f>'Upload Sheet Pull'!D153</f>
        <v>043</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2">
      <c r="A152" t="str">
        <f>'Upload Sheet Pull'!A154</f>
        <v>Budget</v>
      </c>
      <c r="B152" t="str">
        <f>'Upload Sheet Pull'!B154</f>
        <v/>
      </c>
      <c r="C152">
        <f>'Upload Sheet Pull'!C154</f>
        <v>582</v>
      </c>
      <c r="D152" t="str">
        <f>'Upload Sheet Pull'!D154</f>
        <v>043</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2">
      <c r="A153" t="str">
        <f>'Upload Sheet Pull'!A155</f>
        <v>Budget</v>
      </c>
      <c r="B153" t="str">
        <f>'Upload Sheet Pull'!B155</f>
        <v>7006-000000</v>
      </c>
      <c r="C153">
        <f>'Upload Sheet Pull'!C155</f>
        <v>583</v>
      </c>
      <c r="D153" t="str">
        <f>'Upload Sheet Pull'!D155</f>
        <v>043</v>
      </c>
      <c r="F153" t="str">
        <f>IF('Upload Sheet Pull'!E155="","",'Upload Sheet Pull'!E155)</f>
        <v/>
      </c>
      <c r="H153" s="48">
        <f>'Upload Sheet Pull'!J155</f>
        <v>0</v>
      </c>
      <c r="I153" s="48">
        <f>'Upload Sheet Pull'!K155</f>
        <v>0</v>
      </c>
      <c r="J153" s="48">
        <f>'Upload Sheet Pull'!L155</f>
        <v>0</v>
      </c>
      <c r="K153" s="48">
        <f>'Upload Sheet Pull'!M155</f>
        <v>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0</v>
      </c>
    </row>
    <row r="154" spans="1:20" x14ac:dyDescent="0.2">
      <c r="A154" t="str">
        <f>'Upload Sheet Pull'!A156</f>
        <v>Budget</v>
      </c>
      <c r="B154" t="str">
        <f>'Upload Sheet Pull'!B156</f>
        <v>7008-000000</v>
      </c>
      <c r="C154">
        <f>'Upload Sheet Pull'!C156</f>
        <v>583</v>
      </c>
      <c r="D154" t="str">
        <f>'Upload Sheet Pull'!D156</f>
        <v>043</v>
      </c>
      <c r="F154" t="str">
        <f>IF('Upload Sheet Pull'!E156="","",'Upload Sheet Pull'!E156)</f>
        <v/>
      </c>
      <c r="H154" s="48">
        <f>'Upload Sheet Pull'!J156</f>
        <v>0</v>
      </c>
      <c r="I154" s="48">
        <f>'Upload Sheet Pull'!K156</f>
        <v>0</v>
      </c>
      <c r="J154" s="48">
        <f>'Upload Sheet Pull'!L156</f>
        <v>0</v>
      </c>
      <c r="K154" s="48">
        <f>'Upload Sheet Pull'!M156</f>
        <v>0</v>
      </c>
      <c r="L154" s="48">
        <f>'Upload Sheet Pull'!N156</f>
        <v>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0</v>
      </c>
    </row>
    <row r="155" spans="1:20" x14ac:dyDescent="0.2">
      <c r="A155" t="str">
        <f>'Upload Sheet Pull'!A157</f>
        <v>Budget</v>
      </c>
      <c r="B155" t="str">
        <f>'Upload Sheet Pull'!B157</f>
        <v>7010-000000</v>
      </c>
      <c r="C155">
        <f>'Upload Sheet Pull'!C157</f>
        <v>583</v>
      </c>
      <c r="D155" t="str">
        <f>'Upload Sheet Pull'!D157</f>
        <v>043</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2">
      <c r="A156" t="str">
        <f>'Upload Sheet Pull'!A158</f>
        <v>Budget</v>
      </c>
      <c r="B156" t="str">
        <f>'Upload Sheet Pull'!B158</f>
        <v>7012-000000</v>
      </c>
      <c r="C156">
        <f>'Upload Sheet Pull'!C158</f>
        <v>583</v>
      </c>
      <c r="D156" t="str">
        <f>'Upload Sheet Pull'!D158</f>
        <v>043</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2">
      <c r="A157" t="str">
        <f>'Upload Sheet Pull'!A159</f>
        <v>Budget</v>
      </c>
      <c r="B157" t="str">
        <f>'Upload Sheet Pull'!B159</f>
        <v>7036-000000</v>
      </c>
      <c r="C157">
        <f>'Upload Sheet Pull'!C159</f>
        <v>583</v>
      </c>
      <c r="D157" t="str">
        <f>'Upload Sheet Pull'!D159</f>
        <v>043</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0</v>
      </c>
      <c r="P157" s="48">
        <f>'Upload Sheet Pull'!R159</f>
        <v>0</v>
      </c>
      <c r="Q157" s="48">
        <f>'Upload Sheet Pull'!S159</f>
        <v>0</v>
      </c>
      <c r="R157" s="48">
        <f>'Upload Sheet Pull'!T159</f>
        <v>0</v>
      </c>
      <c r="S157" s="48">
        <f>'Upload Sheet Pull'!U159</f>
        <v>0</v>
      </c>
      <c r="T157" s="48">
        <f t="shared" si="2"/>
        <v>0</v>
      </c>
    </row>
    <row r="158" spans="1:20" x14ac:dyDescent="0.2">
      <c r="A158" t="str">
        <f>'Upload Sheet Pull'!A160</f>
        <v>Budget</v>
      </c>
      <c r="B158" t="str">
        <f>'Upload Sheet Pull'!B160</f>
        <v>7044-000000</v>
      </c>
      <c r="C158">
        <f>'Upload Sheet Pull'!C160</f>
        <v>583</v>
      </c>
      <c r="D158" t="str">
        <f>'Upload Sheet Pull'!D160</f>
        <v>043</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2">
      <c r="A159" t="str">
        <f>'Upload Sheet Pull'!A161</f>
        <v>Budget</v>
      </c>
      <c r="B159" t="str">
        <f>'Upload Sheet Pull'!B161</f>
        <v>7082-000000</v>
      </c>
      <c r="C159">
        <f>'Upload Sheet Pull'!C161</f>
        <v>583</v>
      </c>
      <c r="D159" t="str">
        <f>'Upload Sheet Pull'!D161</f>
        <v>043</v>
      </c>
      <c r="F159" t="str">
        <f>IF('Upload Sheet Pull'!E161="","",'Upload Sheet Pull'!E161)</f>
        <v/>
      </c>
      <c r="H159" s="48">
        <f>'Upload Sheet Pull'!J161</f>
        <v>0</v>
      </c>
      <c r="I159" s="48">
        <f>'Upload Sheet Pull'!K161</f>
        <v>0</v>
      </c>
      <c r="J159" s="48">
        <f>'Upload Sheet Pull'!L161</f>
        <v>25</v>
      </c>
      <c r="K159" s="48">
        <f>'Upload Sheet Pull'!M161</f>
        <v>25</v>
      </c>
      <c r="L159" s="48">
        <f>'Upload Sheet Pull'!N161</f>
        <v>25</v>
      </c>
      <c r="M159" s="48">
        <f>'Upload Sheet Pull'!O161</f>
        <v>25</v>
      </c>
      <c r="N159" s="48">
        <f>'Upload Sheet Pull'!P161</f>
        <v>25</v>
      </c>
      <c r="O159" s="48">
        <f>'Upload Sheet Pull'!Q161</f>
        <v>25</v>
      </c>
      <c r="P159" s="48">
        <f>'Upload Sheet Pull'!R161</f>
        <v>25</v>
      </c>
      <c r="Q159" s="48">
        <f>'Upload Sheet Pull'!S161</f>
        <v>25</v>
      </c>
      <c r="R159" s="48">
        <f>'Upload Sheet Pull'!T161</f>
        <v>25</v>
      </c>
      <c r="S159" s="48">
        <f>'Upload Sheet Pull'!U161</f>
        <v>25</v>
      </c>
      <c r="T159" s="48">
        <f t="shared" si="2"/>
        <v>250</v>
      </c>
    </row>
    <row r="160" spans="1:20" x14ac:dyDescent="0.2">
      <c r="A160" t="str">
        <f>'Upload Sheet Pull'!A162</f>
        <v>Budget</v>
      </c>
      <c r="B160" t="str">
        <f>'Upload Sheet Pull'!B162</f>
        <v/>
      </c>
      <c r="C160">
        <f>'Upload Sheet Pull'!C162</f>
        <v>583</v>
      </c>
      <c r="D160" t="str">
        <f>'Upload Sheet Pull'!D162</f>
        <v>043</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2">
      <c r="A161" t="str">
        <f>'Upload Sheet Pull'!A163</f>
        <v>Budget</v>
      </c>
      <c r="B161" t="str">
        <f>'Upload Sheet Pull'!B163</f>
        <v/>
      </c>
      <c r="C161">
        <f>'Upload Sheet Pull'!C163</f>
        <v>583</v>
      </c>
      <c r="D161" t="str">
        <f>'Upload Sheet Pull'!D163</f>
        <v>043</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2">
      <c r="A162" t="str">
        <f>'Upload Sheet Pull'!A164</f>
        <v>Budget</v>
      </c>
      <c r="B162" t="str">
        <f>'Upload Sheet Pull'!B164</f>
        <v/>
      </c>
      <c r="C162">
        <f>'Upload Sheet Pull'!C164</f>
        <v>583</v>
      </c>
      <c r="D162" t="str">
        <f>'Upload Sheet Pull'!D164</f>
        <v>043</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2">
      <c r="A163" t="str">
        <f>'Upload Sheet Pull'!A165</f>
        <v>Budget</v>
      </c>
      <c r="B163" t="str">
        <f>'Upload Sheet Pull'!B165</f>
        <v>7006-000000</v>
      </c>
      <c r="C163">
        <f>'Upload Sheet Pull'!C165</f>
        <v>584</v>
      </c>
      <c r="D163" t="str">
        <f>'Upload Sheet Pull'!D165</f>
        <v>043</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2">
      <c r="A164" t="str">
        <f>'Upload Sheet Pull'!A166</f>
        <v>Budget</v>
      </c>
      <c r="B164" t="str">
        <f>'Upload Sheet Pull'!B166</f>
        <v>7008-000000</v>
      </c>
      <c r="C164">
        <f>'Upload Sheet Pull'!C166</f>
        <v>584</v>
      </c>
      <c r="D164" t="str">
        <f>'Upload Sheet Pull'!D166</f>
        <v>043</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2">
      <c r="A165" t="str">
        <f>'Upload Sheet Pull'!A167</f>
        <v>Budget</v>
      </c>
      <c r="B165" t="str">
        <f>'Upload Sheet Pull'!B167</f>
        <v>7010-000000</v>
      </c>
      <c r="C165">
        <f>'Upload Sheet Pull'!C167</f>
        <v>584</v>
      </c>
      <c r="D165" t="str">
        <f>'Upload Sheet Pull'!D167</f>
        <v>043</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2">
      <c r="A166" t="str">
        <f>'Upload Sheet Pull'!A168</f>
        <v>Budget</v>
      </c>
      <c r="B166" t="str">
        <f>'Upload Sheet Pull'!B168</f>
        <v>7012-000000</v>
      </c>
      <c r="C166">
        <f>'Upload Sheet Pull'!C168</f>
        <v>584</v>
      </c>
      <c r="D166" t="str">
        <f>'Upload Sheet Pull'!D168</f>
        <v>043</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2">
      <c r="A167" t="str">
        <f>'Upload Sheet Pull'!A169</f>
        <v>Budget</v>
      </c>
      <c r="B167" t="str">
        <f>'Upload Sheet Pull'!B169</f>
        <v>7036-000000</v>
      </c>
      <c r="C167">
        <f>'Upload Sheet Pull'!C169</f>
        <v>584</v>
      </c>
      <c r="D167" t="str">
        <f>'Upload Sheet Pull'!D169</f>
        <v>043</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2">
      <c r="A168" t="str">
        <f>'Upload Sheet Pull'!A170</f>
        <v>Budget</v>
      </c>
      <c r="B168" t="str">
        <f>'Upload Sheet Pull'!B170</f>
        <v>7044-000000</v>
      </c>
      <c r="C168">
        <f>'Upload Sheet Pull'!C170</f>
        <v>584</v>
      </c>
      <c r="D168" t="str">
        <f>'Upload Sheet Pull'!D170</f>
        <v>043</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2">
      <c r="A169" t="str">
        <f>'Upload Sheet Pull'!A171</f>
        <v>Budget</v>
      </c>
      <c r="B169" t="str">
        <f>'Upload Sheet Pull'!B171</f>
        <v>7082-000000</v>
      </c>
      <c r="C169">
        <f>'Upload Sheet Pull'!C171</f>
        <v>584</v>
      </c>
      <c r="D169" t="str">
        <f>'Upload Sheet Pull'!D171</f>
        <v>043</v>
      </c>
      <c r="F169" t="str">
        <f>IF('Upload Sheet Pull'!E171="","",'Upload Sheet Pull'!E171)</f>
        <v/>
      </c>
      <c r="H169" s="48">
        <f>'Upload Sheet Pull'!J171</f>
        <v>0</v>
      </c>
      <c r="I169" s="48">
        <f>'Upload Sheet Pull'!K171</f>
        <v>0</v>
      </c>
      <c r="J169" s="48">
        <f>'Upload Sheet Pull'!L171</f>
        <v>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0</v>
      </c>
      <c r="R169" s="48">
        <f>'Upload Sheet Pull'!T171</f>
        <v>0</v>
      </c>
      <c r="S169" s="48">
        <f>'Upload Sheet Pull'!U171</f>
        <v>0</v>
      </c>
      <c r="T169" s="48">
        <f t="shared" si="2"/>
        <v>0</v>
      </c>
    </row>
    <row r="170" spans="1:20" x14ac:dyDescent="0.2">
      <c r="A170" t="str">
        <f>'Upload Sheet Pull'!A172</f>
        <v>Budget</v>
      </c>
      <c r="B170" t="str">
        <f>'Upload Sheet Pull'!B172</f>
        <v/>
      </c>
      <c r="C170">
        <f>'Upload Sheet Pull'!C172</f>
        <v>584</v>
      </c>
      <c r="D170" t="str">
        <f>'Upload Sheet Pull'!D172</f>
        <v>043</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2">
      <c r="A171" t="str">
        <f>'Upload Sheet Pull'!A173</f>
        <v>Budget</v>
      </c>
      <c r="B171" t="str">
        <f>'Upload Sheet Pull'!B173</f>
        <v/>
      </c>
      <c r="C171">
        <f>'Upload Sheet Pull'!C173</f>
        <v>584</v>
      </c>
      <c r="D171" t="str">
        <f>'Upload Sheet Pull'!D173</f>
        <v>043</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2">
      <c r="A172" t="str">
        <f>'Upload Sheet Pull'!A174</f>
        <v>Budget</v>
      </c>
      <c r="B172" t="str">
        <f>'Upload Sheet Pull'!B174</f>
        <v/>
      </c>
      <c r="C172">
        <f>'Upload Sheet Pull'!C174</f>
        <v>584</v>
      </c>
      <c r="D172" t="str">
        <f>'Upload Sheet Pull'!D174</f>
        <v>043</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2">
      <c r="A173" t="str">
        <f>'Upload Sheet Pull'!A175</f>
        <v>Budget</v>
      </c>
      <c r="B173" t="str">
        <f>'Upload Sheet Pull'!B175</f>
        <v>7006-000000</v>
      </c>
      <c r="C173">
        <f>'Upload Sheet Pull'!C175</f>
        <v>585</v>
      </c>
      <c r="D173" t="str">
        <f>'Upload Sheet Pull'!D175</f>
        <v>043</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2">
      <c r="A174" t="str">
        <f>'Upload Sheet Pull'!A176</f>
        <v>Budget</v>
      </c>
      <c r="B174" t="str">
        <f>'Upload Sheet Pull'!B176</f>
        <v>7008-000000</v>
      </c>
      <c r="C174">
        <f>'Upload Sheet Pull'!C176</f>
        <v>585</v>
      </c>
      <c r="D174" t="str">
        <f>'Upload Sheet Pull'!D176</f>
        <v>043</v>
      </c>
      <c r="F174" t="str">
        <f>IF('Upload Sheet Pull'!E176="","",'Upload Sheet Pull'!E176)</f>
        <v/>
      </c>
      <c r="H174" s="48">
        <f>'Upload Sheet Pull'!J176</f>
        <v>0</v>
      </c>
      <c r="I174" s="48">
        <f>'Upload Sheet Pull'!K176</f>
        <v>0</v>
      </c>
      <c r="J174" s="48">
        <f>'Upload Sheet Pull'!L176</f>
        <v>0</v>
      </c>
      <c r="K174" s="48">
        <f>'Upload Sheet Pull'!M176</f>
        <v>90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90</v>
      </c>
    </row>
    <row r="175" spans="1:20" x14ac:dyDescent="0.2">
      <c r="A175" t="str">
        <f>'Upload Sheet Pull'!A177</f>
        <v>Budget</v>
      </c>
      <c r="B175" t="str">
        <f>'Upload Sheet Pull'!B177</f>
        <v>7010-000000</v>
      </c>
      <c r="C175">
        <f>'Upload Sheet Pull'!C177</f>
        <v>585</v>
      </c>
      <c r="D175" t="str">
        <f>'Upload Sheet Pull'!D177</f>
        <v>043</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2">
      <c r="A176" t="str">
        <f>'Upload Sheet Pull'!A178</f>
        <v>Budget</v>
      </c>
      <c r="B176" t="str">
        <f>'Upload Sheet Pull'!B178</f>
        <v>7012-000000</v>
      </c>
      <c r="C176">
        <f>'Upload Sheet Pull'!C178</f>
        <v>585</v>
      </c>
      <c r="D176" t="str">
        <f>'Upload Sheet Pull'!D178</f>
        <v>043</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2">
      <c r="A177" t="str">
        <f>'Upload Sheet Pull'!A179</f>
        <v>Budget</v>
      </c>
      <c r="B177" t="str">
        <f>'Upload Sheet Pull'!B179</f>
        <v>7036-000000</v>
      </c>
      <c r="C177">
        <f>'Upload Sheet Pull'!C179</f>
        <v>585</v>
      </c>
      <c r="D177" t="str">
        <f>'Upload Sheet Pull'!D179</f>
        <v>043</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2">
      <c r="A178" t="str">
        <f>'Upload Sheet Pull'!A180</f>
        <v>Budget</v>
      </c>
      <c r="B178" t="str">
        <f>'Upload Sheet Pull'!B180</f>
        <v>7044-000000</v>
      </c>
      <c r="C178">
        <f>'Upload Sheet Pull'!C180</f>
        <v>585</v>
      </c>
      <c r="D178" t="str">
        <f>'Upload Sheet Pull'!D180</f>
        <v>043</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2">
      <c r="A179" t="str">
        <f>'Upload Sheet Pull'!A181</f>
        <v>Budget</v>
      </c>
      <c r="B179" t="str">
        <f>'Upload Sheet Pull'!B181</f>
        <v>7082-000000</v>
      </c>
      <c r="C179">
        <f>'Upload Sheet Pull'!C181</f>
        <v>585</v>
      </c>
      <c r="D179" t="str">
        <f>'Upload Sheet Pull'!D181</f>
        <v>043</v>
      </c>
      <c r="F179" t="str">
        <f>IF('Upload Sheet Pull'!E181="","",'Upload Sheet Pull'!E181)</f>
        <v/>
      </c>
      <c r="H179" s="48">
        <f>'Upload Sheet Pull'!J181</f>
        <v>0</v>
      </c>
      <c r="I179" s="48">
        <f>'Upload Sheet Pull'!K181</f>
        <v>0</v>
      </c>
      <c r="J179" s="48">
        <f>'Upload Sheet Pull'!L181</f>
        <v>100</v>
      </c>
      <c r="K179" s="48">
        <f>'Upload Sheet Pull'!M181</f>
        <v>100</v>
      </c>
      <c r="L179" s="48">
        <f>'Upload Sheet Pull'!N181</f>
        <v>100</v>
      </c>
      <c r="M179" s="48">
        <f>'Upload Sheet Pull'!O181</f>
        <v>100</v>
      </c>
      <c r="N179" s="48">
        <f>'Upload Sheet Pull'!P181</f>
        <v>100</v>
      </c>
      <c r="O179" s="48">
        <f>'Upload Sheet Pull'!Q181</f>
        <v>100</v>
      </c>
      <c r="P179" s="48">
        <f>'Upload Sheet Pull'!R181</f>
        <v>100</v>
      </c>
      <c r="Q179" s="48">
        <f>'Upload Sheet Pull'!S181</f>
        <v>100</v>
      </c>
      <c r="R179" s="48">
        <f>'Upload Sheet Pull'!T181</f>
        <v>100</v>
      </c>
      <c r="S179" s="48">
        <f>'Upload Sheet Pull'!U181</f>
        <v>100</v>
      </c>
      <c r="T179" s="48">
        <f t="shared" si="2"/>
        <v>1000</v>
      </c>
    </row>
    <row r="180" spans="1:20" x14ac:dyDescent="0.2">
      <c r="A180" t="str">
        <f>'Upload Sheet Pull'!A182</f>
        <v>Budget</v>
      </c>
      <c r="B180" t="str">
        <f>'Upload Sheet Pull'!B182</f>
        <v/>
      </c>
      <c r="C180">
        <f>'Upload Sheet Pull'!C182</f>
        <v>585</v>
      </c>
      <c r="D180" t="str">
        <f>'Upload Sheet Pull'!D182</f>
        <v>043</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2">
      <c r="A181" t="str">
        <f>'Upload Sheet Pull'!A183</f>
        <v>Budget</v>
      </c>
      <c r="B181" t="str">
        <f>'Upload Sheet Pull'!B183</f>
        <v/>
      </c>
      <c r="C181">
        <f>'Upload Sheet Pull'!C183</f>
        <v>585</v>
      </c>
      <c r="D181" t="str">
        <f>'Upload Sheet Pull'!D183</f>
        <v>043</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2">
      <c r="A182" t="str">
        <f>'Upload Sheet Pull'!A184</f>
        <v>Budget</v>
      </c>
      <c r="B182" t="str">
        <f>'Upload Sheet Pull'!B184</f>
        <v/>
      </c>
      <c r="C182">
        <f>'Upload Sheet Pull'!C184</f>
        <v>585</v>
      </c>
      <c r="D182" t="str">
        <f>'Upload Sheet Pull'!D184</f>
        <v>043</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2">
      <c r="A183" t="str">
        <f>'Upload Sheet Pull'!A185</f>
        <v>Budget</v>
      </c>
      <c r="B183" t="str">
        <f>'Upload Sheet Pull'!B185</f>
        <v>7008-000000</v>
      </c>
      <c r="C183">
        <f>'Upload Sheet Pull'!C185</f>
        <v>601</v>
      </c>
      <c r="D183" t="str">
        <f>'Upload Sheet Pull'!D185</f>
        <v>043</v>
      </c>
      <c r="F183" t="str">
        <f>IF('Upload Sheet Pull'!E185="","",'Upload Sheet Pull'!E185)</f>
        <v/>
      </c>
      <c r="H183" s="48">
        <f>'Upload Sheet Pull'!J185</f>
        <v>100</v>
      </c>
      <c r="I183" s="48">
        <f>'Upload Sheet Pull'!K185</f>
        <v>100.98</v>
      </c>
      <c r="J183" s="48">
        <f>'Upload Sheet Pull'!L185</f>
        <v>100</v>
      </c>
      <c r="K183" s="48">
        <f>'Upload Sheet Pull'!M185</f>
        <v>470</v>
      </c>
      <c r="L183" s="48">
        <f>'Upload Sheet Pull'!N185</f>
        <v>370</v>
      </c>
      <c r="M183" s="48">
        <f>'Upload Sheet Pull'!O185</f>
        <v>270</v>
      </c>
      <c r="N183" s="48">
        <f>'Upload Sheet Pull'!P185</f>
        <v>100</v>
      </c>
      <c r="O183" s="48">
        <f>'Upload Sheet Pull'!Q185</f>
        <v>100</v>
      </c>
      <c r="P183" s="48">
        <f>'Upload Sheet Pull'!R185</f>
        <v>0</v>
      </c>
      <c r="Q183" s="48">
        <f>'Upload Sheet Pull'!S185</f>
        <v>0</v>
      </c>
      <c r="R183" s="48">
        <f>'Upload Sheet Pull'!T185</f>
        <v>570</v>
      </c>
      <c r="S183" s="48">
        <f>'Upload Sheet Pull'!U185</f>
        <v>0</v>
      </c>
      <c r="T183" s="48">
        <f t="shared" si="2"/>
        <v>2180.98</v>
      </c>
    </row>
    <row r="184" spans="1:20" x14ac:dyDescent="0.2">
      <c r="A184" t="str">
        <f>'Upload Sheet Pull'!A186</f>
        <v>Budget</v>
      </c>
      <c r="B184" t="str">
        <f>'Upload Sheet Pull'!B186</f>
        <v>7012-000000</v>
      </c>
      <c r="C184">
        <f>'Upload Sheet Pull'!C186</f>
        <v>601</v>
      </c>
      <c r="D184" t="str">
        <f>'Upload Sheet Pull'!D186</f>
        <v>043</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2">
      <c r="A185" t="str">
        <f>'Upload Sheet Pull'!A187</f>
        <v>Budget</v>
      </c>
      <c r="B185" t="str">
        <f>'Upload Sheet Pull'!B187</f>
        <v>7014-000000</v>
      </c>
      <c r="C185">
        <f>'Upload Sheet Pull'!C187</f>
        <v>601</v>
      </c>
      <c r="D185" t="str">
        <f>'Upload Sheet Pull'!D187</f>
        <v>043</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2">
      <c r="A186" t="str">
        <f>'Upload Sheet Pull'!A188</f>
        <v>Budget</v>
      </c>
      <c r="B186" t="str">
        <f>'Upload Sheet Pull'!B188</f>
        <v>7020-000000</v>
      </c>
      <c r="C186">
        <f>'Upload Sheet Pull'!C188</f>
        <v>601</v>
      </c>
      <c r="D186" t="str">
        <f>'Upload Sheet Pull'!D188</f>
        <v>043</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2">
      <c r="A187" t="str">
        <f>'Upload Sheet Pull'!A189</f>
        <v>Budget</v>
      </c>
      <c r="B187" t="str">
        <f>'Upload Sheet Pull'!B189</f>
        <v>7024-000000</v>
      </c>
      <c r="C187">
        <f>'Upload Sheet Pull'!C189</f>
        <v>601</v>
      </c>
      <c r="D187" t="str">
        <f>'Upload Sheet Pull'!D189</f>
        <v>043</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0</v>
      </c>
      <c r="T187" s="48">
        <f t="shared" si="2"/>
        <v>0</v>
      </c>
    </row>
    <row r="188" spans="1:20" x14ac:dyDescent="0.2">
      <c r="A188" t="str">
        <f>'Upload Sheet Pull'!A190</f>
        <v>Budget</v>
      </c>
      <c r="B188" t="str">
        <f>'Upload Sheet Pull'!B190</f>
        <v>7026-000000</v>
      </c>
      <c r="C188">
        <f>'Upload Sheet Pull'!C190</f>
        <v>601</v>
      </c>
      <c r="D188" t="str">
        <f>'Upload Sheet Pull'!D190</f>
        <v>043</v>
      </c>
      <c r="F188" t="str">
        <f>IF('Upload Sheet Pull'!E190="","",'Upload Sheet Pull'!E190)</f>
        <v/>
      </c>
      <c r="H188" s="48">
        <f>'Upload Sheet Pull'!J190</f>
        <v>0</v>
      </c>
      <c r="I188" s="48">
        <f>'Upload Sheet Pull'!K190</f>
        <v>0</v>
      </c>
      <c r="J188" s="48">
        <f>'Upload Sheet Pull'!L190</f>
        <v>0</v>
      </c>
      <c r="K188" s="48">
        <f>'Upload Sheet Pull'!M190</f>
        <v>0</v>
      </c>
      <c r="L188" s="48">
        <f>'Upload Sheet Pull'!N190</f>
        <v>0</v>
      </c>
      <c r="M188" s="48">
        <f>'Upload Sheet Pull'!O190</f>
        <v>0</v>
      </c>
      <c r="N188" s="48">
        <f>'Upload Sheet Pull'!P190</f>
        <v>0</v>
      </c>
      <c r="O188" s="48">
        <f>'Upload Sheet Pull'!Q190</f>
        <v>0</v>
      </c>
      <c r="P188" s="48">
        <f>'Upload Sheet Pull'!R190</f>
        <v>0</v>
      </c>
      <c r="Q188" s="48">
        <f>'Upload Sheet Pull'!S190</f>
        <v>0</v>
      </c>
      <c r="R188" s="48">
        <f>'Upload Sheet Pull'!T190</f>
        <v>0</v>
      </c>
      <c r="S188" s="48">
        <f>'Upload Sheet Pull'!U190</f>
        <v>0</v>
      </c>
      <c r="T188" s="48">
        <f t="shared" si="2"/>
        <v>0</v>
      </c>
    </row>
    <row r="189" spans="1:20" x14ac:dyDescent="0.2">
      <c r="A189" t="str">
        <f>'Upload Sheet Pull'!A191</f>
        <v>Budget</v>
      </c>
      <c r="B189" t="str">
        <f>'Upload Sheet Pull'!B191</f>
        <v>7028-000000</v>
      </c>
      <c r="C189">
        <f>'Upload Sheet Pull'!C191</f>
        <v>601</v>
      </c>
      <c r="D189" t="str">
        <f>'Upload Sheet Pull'!D191</f>
        <v>043</v>
      </c>
      <c r="F189" t="str">
        <f>IF('Upload Sheet Pull'!E191="","",'Upload Sheet Pull'!E191)</f>
        <v/>
      </c>
      <c r="H189" s="48">
        <f>'Upload Sheet Pull'!J191</f>
        <v>0</v>
      </c>
      <c r="I189" s="48">
        <f>'Upload Sheet Pull'!K191</f>
        <v>0</v>
      </c>
      <c r="J189" s="48">
        <f>'Upload Sheet Pull'!L191</f>
        <v>0</v>
      </c>
      <c r="K189" s="48">
        <f>'Upload Sheet Pull'!M191</f>
        <v>0</v>
      </c>
      <c r="L189" s="48">
        <f>'Upload Sheet Pull'!N191</f>
        <v>0</v>
      </c>
      <c r="M189" s="48">
        <f>'Upload Sheet Pull'!O191</f>
        <v>0</v>
      </c>
      <c r="N189" s="48">
        <f>'Upload Sheet Pull'!P191</f>
        <v>0</v>
      </c>
      <c r="O189" s="48">
        <f>'Upload Sheet Pull'!Q191</f>
        <v>0</v>
      </c>
      <c r="P189" s="48">
        <f>'Upload Sheet Pull'!R191</f>
        <v>0</v>
      </c>
      <c r="Q189" s="48">
        <f>'Upload Sheet Pull'!S191</f>
        <v>0</v>
      </c>
      <c r="R189" s="48">
        <f>'Upload Sheet Pull'!T191</f>
        <v>0</v>
      </c>
      <c r="S189" s="48">
        <f>'Upload Sheet Pull'!U191</f>
        <v>0</v>
      </c>
      <c r="T189" s="48">
        <f t="shared" si="2"/>
        <v>0</v>
      </c>
    </row>
    <row r="190" spans="1:20" x14ac:dyDescent="0.2">
      <c r="A190" t="str">
        <f>'Upload Sheet Pull'!A192</f>
        <v>Budget</v>
      </c>
      <c r="B190" t="str">
        <f>'Upload Sheet Pull'!B192</f>
        <v>7042-000000</v>
      </c>
      <c r="C190">
        <f>'Upload Sheet Pull'!C192</f>
        <v>601</v>
      </c>
      <c r="D190" t="str">
        <f>'Upload Sheet Pull'!D192</f>
        <v>043</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0</v>
      </c>
      <c r="O190" s="48">
        <f>'Upload Sheet Pull'!Q192</f>
        <v>0</v>
      </c>
      <c r="P190" s="48">
        <f>'Upload Sheet Pull'!R192</f>
        <v>0</v>
      </c>
      <c r="Q190" s="48">
        <f>'Upload Sheet Pull'!S192</f>
        <v>0</v>
      </c>
      <c r="R190" s="48">
        <f>'Upload Sheet Pull'!T192</f>
        <v>0</v>
      </c>
      <c r="S190" s="48">
        <f>'Upload Sheet Pull'!U192</f>
        <v>0</v>
      </c>
      <c r="T190" s="48">
        <f t="shared" si="2"/>
        <v>0</v>
      </c>
    </row>
    <row r="191" spans="1:20" x14ac:dyDescent="0.2">
      <c r="A191" t="str">
        <f>'Upload Sheet Pull'!A193</f>
        <v>Budget</v>
      </c>
      <c r="B191" t="str">
        <f>'Upload Sheet Pull'!B193</f>
        <v>7044-000000</v>
      </c>
      <c r="C191">
        <f>'Upload Sheet Pull'!C193</f>
        <v>601</v>
      </c>
      <c r="D191" t="str">
        <f>'Upload Sheet Pull'!D193</f>
        <v>043</v>
      </c>
      <c r="F191" t="str">
        <f>IF('Upload Sheet Pull'!E193="","",'Upload Sheet Pull'!E193)</f>
        <v/>
      </c>
      <c r="H191" s="48">
        <f>'Upload Sheet Pull'!J193</f>
        <v>0</v>
      </c>
      <c r="I191" s="48">
        <f>'Upload Sheet Pull'!K193</f>
        <v>0</v>
      </c>
      <c r="J191" s="48">
        <f>'Upload Sheet Pull'!L193</f>
        <v>0</v>
      </c>
      <c r="K191" s="48">
        <f>'Upload Sheet Pull'!M193</f>
        <v>0</v>
      </c>
      <c r="L191" s="48">
        <f>'Upload Sheet Pull'!N193</f>
        <v>0</v>
      </c>
      <c r="M191" s="48">
        <f>'Upload Sheet Pull'!O193</f>
        <v>0</v>
      </c>
      <c r="N191" s="48">
        <f>'Upload Sheet Pull'!P193</f>
        <v>0</v>
      </c>
      <c r="O191" s="48">
        <f>'Upload Sheet Pull'!Q193</f>
        <v>0</v>
      </c>
      <c r="P191" s="48">
        <f>'Upload Sheet Pull'!R193</f>
        <v>0</v>
      </c>
      <c r="Q191" s="48">
        <f>'Upload Sheet Pull'!S193</f>
        <v>0</v>
      </c>
      <c r="R191" s="48">
        <f>'Upload Sheet Pull'!T193</f>
        <v>0</v>
      </c>
      <c r="S191" s="48">
        <f>'Upload Sheet Pull'!U193</f>
        <v>0</v>
      </c>
      <c r="T191" s="48">
        <f t="shared" si="2"/>
        <v>0</v>
      </c>
    </row>
    <row r="192" spans="1:20" x14ac:dyDescent="0.2">
      <c r="A192" t="str">
        <f>'Upload Sheet Pull'!A194</f>
        <v>Budget</v>
      </c>
      <c r="B192" t="str">
        <f>'Upload Sheet Pull'!B194</f>
        <v/>
      </c>
      <c r="C192">
        <f>'Upload Sheet Pull'!C194</f>
        <v>601</v>
      </c>
      <c r="D192" t="str">
        <f>'Upload Sheet Pull'!D194</f>
        <v>043</v>
      </c>
      <c r="F192" t="str">
        <f>IF('Upload Sheet Pull'!E194="","",'Upload Sheet Pull'!E194)</f>
        <v/>
      </c>
      <c r="H192" s="48">
        <f>'Upload Sheet Pull'!J194</f>
        <v>0</v>
      </c>
      <c r="I192" s="48">
        <f>'Upload Sheet Pull'!K194</f>
        <v>0</v>
      </c>
      <c r="J192" s="48">
        <f>'Upload Sheet Pull'!L194</f>
        <v>0</v>
      </c>
      <c r="K192" s="48">
        <f>'Upload Sheet Pull'!M194</f>
        <v>0</v>
      </c>
      <c r="L192" s="48">
        <f>'Upload Sheet Pull'!N194</f>
        <v>0</v>
      </c>
      <c r="M192" s="48">
        <f>'Upload Sheet Pull'!O194</f>
        <v>0</v>
      </c>
      <c r="N192" s="48">
        <f>'Upload Sheet Pull'!P194</f>
        <v>0</v>
      </c>
      <c r="O192" s="48">
        <f>'Upload Sheet Pull'!Q194</f>
        <v>0</v>
      </c>
      <c r="P192" s="48">
        <f>'Upload Sheet Pull'!R194</f>
        <v>0</v>
      </c>
      <c r="Q192" s="48">
        <f>'Upload Sheet Pull'!S194</f>
        <v>0</v>
      </c>
      <c r="R192" s="48">
        <f>'Upload Sheet Pull'!T194</f>
        <v>0</v>
      </c>
      <c r="S192" s="48">
        <f>'Upload Sheet Pull'!U194</f>
        <v>0</v>
      </c>
      <c r="T192" s="48">
        <f t="shared" ref="T192:T249" si="3">SUM(H192:S192)</f>
        <v>0</v>
      </c>
    </row>
    <row r="193" spans="1:20" x14ac:dyDescent="0.2">
      <c r="A193" t="str">
        <f>'Upload Sheet Pull'!A195</f>
        <v>Budget</v>
      </c>
      <c r="B193" t="str">
        <f>'Upload Sheet Pull'!B195</f>
        <v/>
      </c>
      <c r="C193">
        <f>'Upload Sheet Pull'!C195</f>
        <v>601</v>
      </c>
      <c r="D193" t="str">
        <f>'Upload Sheet Pull'!D195</f>
        <v>043</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2">
      <c r="A194" t="str">
        <f>'Upload Sheet Pull'!A196</f>
        <v>Budget</v>
      </c>
      <c r="B194" t="str">
        <f>'Upload Sheet Pull'!B196</f>
        <v/>
      </c>
      <c r="C194">
        <f>'Upload Sheet Pull'!C196</f>
        <v>601</v>
      </c>
      <c r="D194" t="str">
        <f>'Upload Sheet Pull'!D196</f>
        <v>043</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2">
      <c r="A195" t="str">
        <f>'Upload Sheet Pull'!A197</f>
        <v>Budget</v>
      </c>
      <c r="B195" t="str">
        <f>'Upload Sheet Pull'!B197</f>
        <v/>
      </c>
      <c r="C195">
        <f>'Upload Sheet Pull'!C197</f>
        <v>601</v>
      </c>
      <c r="D195" t="str">
        <f>'Upload Sheet Pull'!D197</f>
        <v>043</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2">
      <c r="A196" t="str">
        <f>'Upload Sheet Pull'!A198</f>
        <v>Budget</v>
      </c>
      <c r="B196" t="str">
        <f>'Upload Sheet Pull'!B198</f>
        <v/>
      </c>
      <c r="C196">
        <f>'Upload Sheet Pull'!C198</f>
        <v>601</v>
      </c>
      <c r="D196" t="str">
        <f>'Upload Sheet Pull'!D198</f>
        <v>043</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2">
      <c r="A197" t="str">
        <f>'Upload Sheet Pull'!A199</f>
        <v>Budget</v>
      </c>
      <c r="B197" t="str">
        <f>'Upload Sheet Pull'!B199</f>
        <v/>
      </c>
      <c r="C197">
        <f>'Upload Sheet Pull'!C199</f>
        <v>601</v>
      </c>
      <c r="D197" t="str">
        <f>'Upload Sheet Pull'!D199</f>
        <v>043</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2">
      <c r="A198" t="str">
        <f>'Upload Sheet Pull'!A200</f>
        <v>Budget</v>
      </c>
      <c r="B198" t="str">
        <f>'Upload Sheet Pull'!B200</f>
        <v/>
      </c>
      <c r="C198">
        <f>'Upload Sheet Pull'!C200</f>
        <v>601</v>
      </c>
      <c r="D198" t="str">
        <f>'Upload Sheet Pull'!D200</f>
        <v>043</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2">
      <c r="A199" t="str">
        <f>'Upload Sheet Pull'!A201</f>
        <v>Budget</v>
      </c>
      <c r="B199" t="str">
        <f>'Upload Sheet Pull'!B201</f>
        <v/>
      </c>
      <c r="C199">
        <f>'Upload Sheet Pull'!C201</f>
        <v>601</v>
      </c>
      <c r="D199" t="str">
        <f>'Upload Sheet Pull'!D201</f>
        <v>043</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2">
      <c r="A200" t="str">
        <f>'Upload Sheet Pull'!A202</f>
        <v>Budget</v>
      </c>
      <c r="B200" t="str">
        <f>'Upload Sheet Pull'!B202</f>
        <v/>
      </c>
      <c r="C200">
        <f>'Upload Sheet Pull'!C202</f>
        <v>601</v>
      </c>
      <c r="D200" t="str">
        <f>'Upload Sheet Pull'!D202</f>
        <v>043</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2">
      <c r="A201" t="str">
        <f>'Upload Sheet Pull'!A203</f>
        <v>Budget</v>
      </c>
      <c r="B201" t="str">
        <f>'Upload Sheet Pull'!B203</f>
        <v/>
      </c>
      <c r="C201">
        <f>'Upload Sheet Pull'!C203</f>
        <v>601</v>
      </c>
      <c r="D201" t="str">
        <f>'Upload Sheet Pull'!D203</f>
        <v>043</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2">
      <c r="A202" t="str">
        <f>'Upload Sheet Pull'!A204</f>
        <v>Budget</v>
      </c>
      <c r="B202" t="str">
        <f>'Upload Sheet Pull'!B204</f>
        <v>6025-000000</v>
      </c>
      <c r="C202">
        <f>'Upload Sheet Pull'!C204</f>
        <v>799</v>
      </c>
      <c r="D202" t="str">
        <f>'Upload Sheet Pull'!D204</f>
        <v>043</v>
      </c>
      <c r="F202" t="str">
        <f>IF('Upload Sheet Pull'!E204="","",'Upload Sheet Pull'!E204)</f>
        <v>R100</v>
      </c>
      <c r="H202" s="48">
        <f>'Upload Sheet Pull'!J204</f>
        <v>0</v>
      </c>
      <c r="I202" s="48">
        <f>'Upload Sheet Pull'!K204</f>
        <v>0</v>
      </c>
      <c r="J202" s="48">
        <f>'Upload Sheet Pull'!L204</f>
        <v>0</v>
      </c>
      <c r="K202" s="48">
        <f>'Upload Sheet Pull'!M204</f>
        <v>0</v>
      </c>
      <c r="L202" s="48">
        <f>'Upload Sheet Pull'!N204</f>
        <v>2950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2950</v>
      </c>
    </row>
    <row r="203" spans="1:20" x14ac:dyDescent="0.2">
      <c r="A203" t="str">
        <f>'Upload Sheet Pull'!A205</f>
        <v>Budget</v>
      </c>
      <c r="B203" t="str">
        <f>'Upload Sheet Pull'!B205</f>
        <v>6025-000000</v>
      </c>
      <c r="C203">
        <f>'Upload Sheet Pull'!C205</f>
        <v>799</v>
      </c>
      <c r="D203" t="str">
        <f>'Upload Sheet Pull'!D205</f>
        <v>043</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2">
      <c r="A204" t="str">
        <f>'Upload Sheet Pull'!A206</f>
        <v>Budget</v>
      </c>
      <c r="B204" t="str">
        <f>'Upload Sheet Pull'!B206</f>
        <v>6025-000000</v>
      </c>
      <c r="C204">
        <f>'Upload Sheet Pull'!C206</f>
        <v>799</v>
      </c>
      <c r="D204" t="str">
        <f>'Upload Sheet Pull'!D206</f>
        <v>043</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2">
      <c r="A205" t="str">
        <f>'Upload Sheet Pull'!A207</f>
        <v>Budget</v>
      </c>
      <c r="B205" t="str">
        <f>'Upload Sheet Pull'!B207</f>
        <v>6025-000000</v>
      </c>
      <c r="C205">
        <f>'Upload Sheet Pull'!C207</f>
        <v>799</v>
      </c>
      <c r="D205" t="str">
        <f>'Upload Sheet Pull'!D207</f>
        <v>043</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2">
      <c r="A206" t="str">
        <f>'Upload Sheet Pull'!A208</f>
        <v>Budget</v>
      </c>
      <c r="B206" t="str">
        <f>'Upload Sheet Pull'!B208</f>
        <v>6025-000000</v>
      </c>
      <c r="C206">
        <f>'Upload Sheet Pull'!C208</f>
        <v>799</v>
      </c>
      <c r="D206" t="str">
        <f>'Upload Sheet Pull'!D208</f>
        <v>043</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2">
      <c r="A207" t="str">
        <f>'Upload Sheet Pull'!A209</f>
        <v>Budget</v>
      </c>
      <c r="B207" t="str">
        <f>'Upload Sheet Pull'!B209</f>
        <v>6025-000000</v>
      </c>
      <c r="C207">
        <f>'Upload Sheet Pull'!C209</f>
        <v>799</v>
      </c>
      <c r="D207" t="str">
        <f>'Upload Sheet Pull'!D209</f>
        <v>043</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2">
      <c r="A208" t="str">
        <f>'Upload Sheet Pull'!A210</f>
        <v>Budget</v>
      </c>
      <c r="B208" t="str">
        <f>'Upload Sheet Pull'!B210</f>
        <v>6025-000000</v>
      </c>
      <c r="C208">
        <f>'Upload Sheet Pull'!C210</f>
        <v>799</v>
      </c>
      <c r="D208" t="str">
        <f>'Upload Sheet Pull'!D210</f>
        <v>043</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2">
      <c r="A209" t="str">
        <f>'Upload Sheet Pull'!A211</f>
        <v>Budget</v>
      </c>
      <c r="B209" t="str">
        <f>'Upload Sheet Pull'!B211</f>
        <v>6025-000000</v>
      </c>
      <c r="C209">
        <f>'Upload Sheet Pull'!C211</f>
        <v>799</v>
      </c>
      <c r="D209" t="str">
        <f>'Upload Sheet Pull'!D211</f>
        <v>043</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2">
      <c r="A210" t="str">
        <f>'Upload Sheet Pull'!A212</f>
        <v>Budget</v>
      </c>
      <c r="B210" t="str">
        <f>'Upload Sheet Pull'!B212</f>
        <v>6050-000000</v>
      </c>
      <c r="C210">
        <f>'Upload Sheet Pull'!C212</f>
        <v>799</v>
      </c>
      <c r="D210" t="str">
        <f>'Upload Sheet Pull'!D212</f>
        <v>043</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2">
      <c r="A211" t="str">
        <f>'Upload Sheet Pull'!A213</f>
        <v>Budget</v>
      </c>
      <c r="B211" t="str">
        <f>'Upload Sheet Pull'!B213</f>
        <v>6055-000000</v>
      </c>
      <c r="C211">
        <f>'Upload Sheet Pull'!C213</f>
        <v>799</v>
      </c>
      <c r="D211" t="str">
        <f>'Upload Sheet Pull'!D213</f>
        <v>043</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2">
      <c r="A212" t="str">
        <f>'Upload Sheet Pull'!A214</f>
        <v>Budget</v>
      </c>
      <c r="B212" t="str">
        <f>'Upload Sheet Pull'!B214</f>
        <v>6060-000000</v>
      </c>
      <c r="C212">
        <f>'Upload Sheet Pull'!C214</f>
        <v>799</v>
      </c>
      <c r="D212" t="str">
        <f>'Upload Sheet Pull'!D214</f>
        <v>043</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2">
      <c r="A213" t="str">
        <f>'Upload Sheet Pull'!A215</f>
        <v>Budget</v>
      </c>
      <c r="B213" t="str">
        <f>'Upload Sheet Pull'!B215</f>
        <v>6030-000000</v>
      </c>
      <c r="C213">
        <f>'Upload Sheet Pull'!C215</f>
        <v>799</v>
      </c>
      <c r="D213" t="str">
        <f>'Upload Sheet Pull'!D215</f>
        <v>043</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2">
      <c r="A214" t="str">
        <f>'Upload Sheet Pull'!A216</f>
        <v>Budget</v>
      </c>
      <c r="B214" t="str">
        <f>'Upload Sheet Pull'!B216</f>
        <v>6035-000000</v>
      </c>
      <c r="C214">
        <f>'Upload Sheet Pull'!C216</f>
        <v>799</v>
      </c>
      <c r="D214" t="str">
        <f>'Upload Sheet Pull'!D216</f>
        <v>043</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2">
      <c r="A215" t="str">
        <f>'Upload Sheet Pull'!A217</f>
        <v>Budget</v>
      </c>
      <c r="B215" t="str">
        <f>'Upload Sheet Pull'!B217</f>
        <v>6010-000000</v>
      </c>
      <c r="C215">
        <f>'Upload Sheet Pull'!C217</f>
        <v>799</v>
      </c>
      <c r="D215" t="str">
        <f>'Upload Sheet Pull'!D217</f>
        <v>043</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2">
      <c r="A216" t="str">
        <f>'Upload Sheet Pull'!A218</f>
        <v>Budget</v>
      </c>
      <c r="B216" t="str">
        <f>'Upload Sheet Pull'!B218</f>
        <v>6020-000000</v>
      </c>
      <c r="C216">
        <f>'Upload Sheet Pull'!C218</f>
        <v>799</v>
      </c>
      <c r="D216" t="str">
        <f>'Upload Sheet Pull'!D218</f>
        <v>043</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2">
      <c r="A217" t="str">
        <f>'Upload Sheet Pull'!A219</f>
        <v>Budget</v>
      </c>
      <c r="B217" t="str">
        <f>'Upload Sheet Pull'!B219</f>
        <v>7006-000000</v>
      </c>
      <c r="C217">
        <f>'Upload Sheet Pull'!C219</f>
        <v>701</v>
      </c>
      <c r="D217" t="str">
        <f>'Upload Sheet Pull'!D219</f>
        <v>043</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2">
      <c r="A218" t="str">
        <f>'Upload Sheet Pull'!A220</f>
        <v>Budget</v>
      </c>
      <c r="B218" t="str">
        <f>'Upload Sheet Pull'!B220</f>
        <v>7008-000000</v>
      </c>
      <c r="C218">
        <f>'Upload Sheet Pull'!C220</f>
        <v>701</v>
      </c>
      <c r="D218" t="str">
        <f>'Upload Sheet Pull'!D220</f>
        <v>043</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2">
      <c r="A219" t="str">
        <f>'Upload Sheet Pull'!A221</f>
        <v>Budget</v>
      </c>
      <c r="B219" t="str">
        <f>'Upload Sheet Pull'!B221</f>
        <v>7010-000000</v>
      </c>
      <c r="C219">
        <f>'Upload Sheet Pull'!C221</f>
        <v>701</v>
      </c>
      <c r="D219" t="str">
        <f>'Upload Sheet Pull'!D221</f>
        <v>043</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2">
      <c r="A220" t="str">
        <f>'Upload Sheet Pull'!A222</f>
        <v>Budget</v>
      </c>
      <c r="B220" t="str">
        <f>'Upload Sheet Pull'!B222</f>
        <v>7080-000000</v>
      </c>
      <c r="C220">
        <f>'Upload Sheet Pull'!C222</f>
        <v>701</v>
      </c>
      <c r="D220" t="str">
        <f>'Upload Sheet Pull'!D222</f>
        <v>043</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0</v>
      </c>
    </row>
    <row r="221" spans="1:20" x14ac:dyDescent="0.2">
      <c r="A221" t="str">
        <f>'Upload Sheet Pull'!A223</f>
        <v>Budget</v>
      </c>
      <c r="B221" t="str">
        <f>'Upload Sheet Pull'!B223</f>
        <v>7082-000000</v>
      </c>
      <c r="C221">
        <f>'Upload Sheet Pull'!C223</f>
        <v>701</v>
      </c>
      <c r="D221" t="str">
        <f>'Upload Sheet Pull'!D223</f>
        <v>043</v>
      </c>
      <c r="F221" t="str">
        <f>IF('Upload Sheet Pull'!E223="","",'Upload Sheet Pull'!E223)</f>
        <v/>
      </c>
      <c r="H221" s="48">
        <f>'Upload Sheet Pull'!J223</f>
        <v>0</v>
      </c>
      <c r="I221" s="48">
        <f>'Upload Sheet Pull'!K223</f>
        <v>0</v>
      </c>
      <c r="J221" s="48">
        <f>'Upload Sheet Pull'!L223</f>
        <v>0</v>
      </c>
      <c r="K221" s="48">
        <f>'Upload Sheet Pull'!M223</f>
        <v>0</v>
      </c>
      <c r="L221" s="48">
        <f>'Upload Sheet Pull'!N223</f>
        <v>0</v>
      </c>
      <c r="M221" s="48">
        <f>'Upload Sheet Pull'!O223</f>
        <v>0</v>
      </c>
      <c r="N221" s="48">
        <f>'Upload Sheet Pull'!P223</f>
        <v>0</v>
      </c>
      <c r="O221" s="48">
        <f>'Upload Sheet Pull'!Q223</f>
        <v>0</v>
      </c>
      <c r="P221" s="48">
        <f>'Upload Sheet Pull'!R223</f>
        <v>0</v>
      </c>
      <c r="Q221" s="48">
        <f>'Upload Sheet Pull'!S223</f>
        <v>0</v>
      </c>
      <c r="R221" s="48">
        <f>'Upload Sheet Pull'!T223</f>
        <v>0</v>
      </c>
      <c r="S221" s="48">
        <f>'Upload Sheet Pull'!U223</f>
        <v>0</v>
      </c>
      <c r="T221" s="48">
        <f t="shared" si="3"/>
        <v>0</v>
      </c>
    </row>
    <row r="222" spans="1:20" x14ac:dyDescent="0.2">
      <c r="A222" t="str">
        <f>'Upload Sheet Pull'!A224</f>
        <v>Budget</v>
      </c>
      <c r="B222" t="str">
        <f>'Upload Sheet Pull'!B224</f>
        <v/>
      </c>
      <c r="C222">
        <f>'Upload Sheet Pull'!C224</f>
        <v>701</v>
      </c>
      <c r="D222" t="str">
        <f>'Upload Sheet Pull'!D224</f>
        <v>043</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2">
      <c r="A223" t="str">
        <f>'Upload Sheet Pull'!A225</f>
        <v>Budget</v>
      </c>
      <c r="B223" t="str">
        <f>'Upload Sheet Pull'!B225</f>
        <v/>
      </c>
      <c r="C223">
        <f>'Upload Sheet Pull'!C225</f>
        <v>701</v>
      </c>
      <c r="D223" t="str">
        <f>'Upload Sheet Pull'!D225</f>
        <v>043</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2">
      <c r="A224" t="str">
        <f>'Upload Sheet Pull'!A226</f>
        <v>Budget</v>
      </c>
      <c r="B224" t="str">
        <f>'Upload Sheet Pull'!B226</f>
        <v/>
      </c>
      <c r="C224">
        <f>'Upload Sheet Pull'!C226</f>
        <v>701</v>
      </c>
      <c r="D224" t="str">
        <f>'Upload Sheet Pull'!D226</f>
        <v>043</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2">
      <c r="A225" t="str">
        <f>'Upload Sheet Pull'!A227</f>
        <v>Budget</v>
      </c>
      <c r="B225" t="str">
        <f>'Upload Sheet Pull'!B227</f>
        <v/>
      </c>
      <c r="C225">
        <f>'Upload Sheet Pull'!C227</f>
        <v>701</v>
      </c>
      <c r="D225" t="str">
        <f>'Upload Sheet Pull'!D227</f>
        <v>043</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2">
      <c r="A226" t="str">
        <f>'Upload Sheet Pull'!A228</f>
        <v>Budget</v>
      </c>
      <c r="B226" t="str">
        <f>'Upload Sheet Pull'!B228</f>
        <v>7006-000000</v>
      </c>
      <c r="C226">
        <f>'Upload Sheet Pull'!C228</f>
        <v>702</v>
      </c>
      <c r="D226" t="str">
        <f>'Upload Sheet Pull'!D228</f>
        <v>043</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0</v>
      </c>
      <c r="P226" s="48">
        <f>'Upload Sheet Pull'!R228</f>
        <v>0</v>
      </c>
      <c r="Q226" s="48">
        <f>'Upload Sheet Pull'!S228</f>
        <v>0</v>
      </c>
      <c r="R226" s="48">
        <f>'Upload Sheet Pull'!T228</f>
        <v>0</v>
      </c>
      <c r="S226" s="48">
        <f>'Upload Sheet Pull'!U228</f>
        <v>0</v>
      </c>
      <c r="T226" s="48">
        <f t="shared" si="3"/>
        <v>0</v>
      </c>
    </row>
    <row r="227" spans="1:20" x14ac:dyDescent="0.2">
      <c r="A227" t="str">
        <f>'Upload Sheet Pull'!A229</f>
        <v>Budget</v>
      </c>
      <c r="B227" t="str">
        <f>'Upload Sheet Pull'!B229</f>
        <v>7010-000000</v>
      </c>
      <c r="C227">
        <f>'Upload Sheet Pull'!C229</f>
        <v>702</v>
      </c>
      <c r="D227" t="str">
        <f>'Upload Sheet Pull'!D229</f>
        <v>043</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2">
      <c r="A228" t="str">
        <f>'Upload Sheet Pull'!A230</f>
        <v>Budget</v>
      </c>
      <c r="B228" t="str">
        <f>'Upload Sheet Pull'!B230</f>
        <v>7014-000000</v>
      </c>
      <c r="C228">
        <f>'Upload Sheet Pull'!C230</f>
        <v>702</v>
      </c>
      <c r="D228" t="str">
        <f>'Upload Sheet Pull'!D230</f>
        <v>043</v>
      </c>
      <c r="F228" t="str">
        <f>IF('Upload Sheet Pull'!E230="","",'Upload Sheet Pull'!E230)</f>
        <v/>
      </c>
      <c r="H228" s="48">
        <f>'Upload Sheet Pull'!J230</f>
        <v>0</v>
      </c>
      <c r="I228" s="48">
        <f>'Upload Sheet Pull'!K230</f>
        <v>0</v>
      </c>
      <c r="J228" s="48">
        <f>'Upload Sheet Pull'!L230</f>
        <v>0</v>
      </c>
      <c r="K228" s="48">
        <f>'Upload Sheet Pull'!M230</f>
        <v>0</v>
      </c>
      <c r="L228" s="48">
        <f>'Upload Sheet Pull'!N230</f>
        <v>0</v>
      </c>
      <c r="M228" s="48">
        <f>'Upload Sheet Pull'!O230</f>
        <v>0</v>
      </c>
      <c r="N228" s="48">
        <f>'Upload Sheet Pull'!P230</f>
        <v>0</v>
      </c>
      <c r="O228" s="48">
        <f>'Upload Sheet Pull'!Q230</f>
        <v>0</v>
      </c>
      <c r="P228" s="48">
        <f>'Upload Sheet Pull'!R230</f>
        <v>0</v>
      </c>
      <c r="Q228" s="48">
        <f>'Upload Sheet Pull'!S230</f>
        <v>0</v>
      </c>
      <c r="R228" s="48">
        <f>'Upload Sheet Pull'!T230</f>
        <v>0</v>
      </c>
      <c r="S228" s="48">
        <f>'Upload Sheet Pull'!U230</f>
        <v>0</v>
      </c>
      <c r="T228" s="48">
        <f t="shared" si="3"/>
        <v>0</v>
      </c>
    </row>
    <row r="229" spans="1:20" x14ac:dyDescent="0.2">
      <c r="A229" t="str">
        <f>'Upload Sheet Pull'!A231</f>
        <v>Budget</v>
      </c>
      <c r="B229" t="str">
        <f>'Upload Sheet Pull'!B231</f>
        <v>7042-000000</v>
      </c>
      <c r="C229">
        <f>'Upload Sheet Pull'!C231</f>
        <v>702</v>
      </c>
      <c r="D229" t="str">
        <f>'Upload Sheet Pull'!D231</f>
        <v>043</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2">
      <c r="A230" t="str">
        <f>'Upload Sheet Pull'!A232</f>
        <v>Budget</v>
      </c>
      <c r="B230" t="str">
        <f>'Upload Sheet Pull'!B232</f>
        <v/>
      </c>
      <c r="C230">
        <f>'Upload Sheet Pull'!C232</f>
        <v>702</v>
      </c>
      <c r="D230" t="str">
        <f>'Upload Sheet Pull'!D232</f>
        <v>043</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0</v>
      </c>
    </row>
    <row r="231" spans="1:20" x14ac:dyDescent="0.2">
      <c r="A231" t="str">
        <f>'Upload Sheet Pull'!A233</f>
        <v>Budget</v>
      </c>
      <c r="B231" t="str">
        <f>'Upload Sheet Pull'!B233</f>
        <v/>
      </c>
      <c r="C231">
        <f>'Upload Sheet Pull'!C233</f>
        <v>702</v>
      </c>
      <c r="D231" t="str">
        <f>'Upload Sheet Pull'!D233</f>
        <v>043</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2">
      <c r="A232" t="str">
        <f>'Upload Sheet Pull'!A234</f>
        <v>Budget</v>
      </c>
      <c r="B232" t="str">
        <f>'Upload Sheet Pull'!B234</f>
        <v/>
      </c>
      <c r="C232">
        <f>'Upload Sheet Pull'!C234</f>
        <v>702</v>
      </c>
      <c r="D232" t="str">
        <f>'Upload Sheet Pull'!D234</f>
        <v>043</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2">
      <c r="A233" t="str">
        <f>'Upload Sheet Pull'!A235</f>
        <v>Budget</v>
      </c>
      <c r="B233" t="str">
        <f>'Upload Sheet Pull'!B235</f>
        <v/>
      </c>
      <c r="C233">
        <f>'Upload Sheet Pull'!C235</f>
        <v>702</v>
      </c>
      <c r="D233" t="str">
        <f>'Upload Sheet Pull'!D235</f>
        <v>043</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2">
      <c r="A234" t="str">
        <f>'Upload Sheet Pull'!A236</f>
        <v>Budget</v>
      </c>
      <c r="B234" t="str">
        <f>'Upload Sheet Pull'!B236</f>
        <v>7004-000000</v>
      </c>
      <c r="C234">
        <f>'Upload Sheet Pull'!C236</f>
        <v>703</v>
      </c>
      <c r="D234" t="str">
        <f>'Upload Sheet Pull'!D236</f>
        <v>043</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0</v>
      </c>
      <c r="Q234" s="48">
        <f>'Upload Sheet Pull'!S236</f>
        <v>0</v>
      </c>
      <c r="R234" s="48">
        <f>'Upload Sheet Pull'!T236</f>
        <v>0</v>
      </c>
      <c r="S234" s="48">
        <f>'Upload Sheet Pull'!U236</f>
        <v>0</v>
      </c>
      <c r="T234" s="48">
        <f t="shared" si="3"/>
        <v>0</v>
      </c>
    </row>
    <row r="235" spans="1:20" x14ac:dyDescent="0.2">
      <c r="A235" t="str">
        <f>'Upload Sheet Pull'!A237</f>
        <v>Budget</v>
      </c>
      <c r="B235" t="str">
        <f>'Upload Sheet Pull'!B237</f>
        <v>7006-000000</v>
      </c>
      <c r="C235">
        <f>'Upload Sheet Pull'!C237</f>
        <v>703</v>
      </c>
      <c r="D235" t="str">
        <f>'Upload Sheet Pull'!D237</f>
        <v>043</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0</v>
      </c>
    </row>
    <row r="236" spans="1:20" x14ac:dyDescent="0.2">
      <c r="A236" t="str">
        <f>'Upload Sheet Pull'!A238</f>
        <v>Budget</v>
      </c>
      <c r="B236" t="str">
        <f>'Upload Sheet Pull'!B238</f>
        <v>7012-000000</v>
      </c>
      <c r="C236">
        <f>'Upload Sheet Pull'!C238</f>
        <v>703</v>
      </c>
      <c r="D236" t="str">
        <f>'Upload Sheet Pull'!D238</f>
        <v>043</v>
      </c>
      <c r="F236" t="str">
        <f>IF('Upload Sheet Pull'!E238="","",'Upload Sheet Pull'!E238)</f>
        <v/>
      </c>
      <c r="H236" s="48">
        <f>'Upload Sheet Pull'!J238</f>
        <v>0</v>
      </c>
      <c r="I236" s="48">
        <f>'Upload Sheet Pull'!K238</f>
        <v>0</v>
      </c>
      <c r="J236" s="48">
        <f>'Upload Sheet Pull'!L238</f>
        <v>0</v>
      </c>
      <c r="K236" s="48">
        <f>'Upload Sheet Pull'!M238</f>
        <v>0</v>
      </c>
      <c r="L236" s="48">
        <f>'Upload Sheet Pull'!N238</f>
        <v>0</v>
      </c>
      <c r="M236" s="48">
        <f>'Upload Sheet Pull'!O238</f>
        <v>0</v>
      </c>
      <c r="N236" s="48">
        <f>'Upload Sheet Pull'!P238</f>
        <v>0</v>
      </c>
      <c r="O236" s="48">
        <f>'Upload Sheet Pull'!Q238</f>
        <v>0</v>
      </c>
      <c r="P236" s="48">
        <f>'Upload Sheet Pull'!R238</f>
        <v>0</v>
      </c>
      <c r="Q236" s="48">
        <f>'Upload Sheet Pull'!S238</f>
        <v>0</v>
      </c>
      <c r="R236" s="48">
        <f>'Upload Sheet Pull'!T238</f>
        <v>0</v>
      </c>
      <c r="S236" s="48">
        <f>'Upload Sheet Pull'!U238</f>
        <v>0</v>
      </c>
      <c r="T236" s="48">
        <f t="shared" si="3"/>
        <v>0</v>
      </c>
    </row>
    <row r="237" spans="1:20" x14ac:dyDescent="0.2">
      <c r="A237" t="str">
        <f>'Upload Sheet Pull'!A239</f>
        <v>Budget</v>
      </c>
      <c r="B237" t="str">
        <f>'Upload Sheet Pull'!B239</f>
        <v>7014-000000</v>
      </c>
      <c r="C237">
        <f>'Upload Sheet Pull'!C239</f>
        <v>703</v>
      </c>
      <c r="D237" t="str">
        <f>'Upload Sheet Pull'!D239</f>
        <v>043</v>
      </c>
      <c r="F237" t="str">
        <f>IF('Upload Sheet Pull'!E239="","",'Upload Sheet Pull'!E239)</f>
        <v/>
      </c>
      <c r="H237" s="48">
        <f>'Upload Sheet Pull'!J239</f>
        <v>0</v>
      </c>
      <c r="I237" s="48">
        <f>'Upload Sheet Pull'!K239</f>
        <v>0</v>
      </c>
      <c r="J237" s="48">
        <f>'Upload Sheet Pull'!L239</f>
        <v>0</v>
      </c>
      <c r="K237" s="48">
        <f>'Upload Sheet Pull'!M239</f>
        <v>0</v>
      </c>
      <c r="L237" s="48">
        <f>'Upload Sheet Pull'!N239</f>
        <v>0</v>
      </c>
      <c r="M237" s="48">
        <f>'Upload Sheet Pull'!O239</f>
        <v>0</v>
      </c>
      <c r="N237" s="48">
        <f>'Upload Sheet Pull'!P239</f>
        <v>0</v>
      </c>
      <c r="O237" s="48">
        <f>'Upload Sheet Pull'!Q239</f>
        <v>0</v>
      </c>
      <c r="P237" s="48">
        <f>'Upload Sheet Pull'!R239</f>
        <v>0</v>
      </c>
      <c r="Q237" s="48">
        <f>'Upload Sheet Pull'!S239</f>
        <v>0</v>
      </c>
      <c r="R237" s="48">
        <f>'Upload Sheet Pull'!T239</f>
        <v>0</v>
      </c>
      <c r="S237" s="48">
        <f>'Upload Sheet Pull'!U239</f>
        <v>0</v>
      </c>
      <c r="T237" s="48">
        <f t="shared" si="3"/>
        <v>0</v>
      </c>
    </row>
    <row r="238" spans="1:20" x14ac:dyDescent="0.2">
      <c r="A238" t="str">
        <f>'Upload Sheet Pull'!A240</f>
        <v>Budget</v>
      </c>
      <c r="B238" t="str">
        <f>'Upload Sheet Pull'!B240</f>
        <v/>
      </c>
      <c r="C238">
        <f>'Upload Sheet Pull'!C240</f>
        <v>703</v>
      </c>
      <c r="D238" t="str">
        <f>'Upload Sheet Pull'!D240</f>
        <v>043</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2">
      <c r="A239" t="str">
        <f>'Upload Sheet Pull'!A241</f>
        <v>Budget</v>
      </c>
      <c r="B239" t="str">
        <f>'Upload Sheet Pull'!B241</f>
        <v/>
      </c>
      <c r="C239">
        <f>'Upload Sheet Pull'!C241</f>
        <v>703</v>
      </c>
      <c r="D239" t="str">
        <f>'Upload Sheet Pull'!D241</f>
        <v>043</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2">
      <c r="A240" t="str">
        <f>'Upload Sheet Pull'!A242</f>
        <v>Budget</v>
      </c>
      <c r="B240" t="str">
        <f>'Upload Sheet Pull'!B242</f>
        <v/>
      </c>
      <c r="C240">
        <f>'Upload Sheet Pull'!C242</f>
        <v>703</v>
      </c>
      <c r="D240" t="str">
        <f>'Upload Sheet Pull'!D242</f>
        <v>043</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2">
      <c r="A241" t="str">
        <f>'Upload Sheet Pull'!A243</f>
        <v>Budget</v>
      </c>
      <c r="B241" t="str">
        <f>'Upload Sheet Pull'!B243</f>
        <v/>
      </c>
      <c r="C241">
        <f>'Upload Sheet Pull'!C243</f>
        <v>703</v>
      </c>
      <c r="D241" t="str">
        <f>'Upload Sheet Pull'!D243</f>
        <v>043</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2">
      <c r="A242" t="str">
        <f>'Upload Sheet Pull'!A244</f>
        <v>Budget</v>
      </c>
      <c r="B242" t="str">
        <f>'Upload Sheet Pull'!B244</f>
        <v>7006-000000</v>
      </c>
      <c r="C242">
        <f>'Upload Sheet Pull'!C244</f>
        <v>704</v>
      </c>
      <c r="D242" t="str">
        <f>'Upload Sheet Pull'!D244</f>
        <v>043</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2">
      <c r="A243" t="str">
        <f>'Upload Sheet Pull'!A245</f>
        <v>Budget</v>
      </c>
      <c r="B243" t="str">
        <f>'Upload Sheet Pull'!B245</f>
        <v>7010-000000</v>
      </c>
      <c r="C243">
        <f>'Upload Sheet Pull'!C245</f>
        <v>704</v>
      </c>
      <c r="D243" t="str">
        <f>'Upload Sheet Pull'!D245</f>
        <v>043</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2">
      <c r="A244" t="str">
        <f>'Upload Sheet Pull'!A246</f>
        <v>Budget</v>
      </c>
      <c r="B244" t="str">
        <f>'Upload Sheet Pull'!B246</f>
        <v/>
      </c>
      <c r="C244">
        <f>'Upload Sheet Pull'!C246</f>
        <v>704</v>
      </c>
      <c r="D244" t="str">
        <f>'Upload Sheet Pull'!D246</f>
        <v>043</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2">
      <c r="A245" t="str">
        <f>'Upload Sheet Pull'!A247</f>
        <v>Budget</v>
      </c>
      <c r="B245" t="str">
        <f>'Upload Sheet Pull'!B247</f>
        <v/>
      </c>
      <c r="C245">
        <f>'Upload Sheet Pull'!C247</f>
        <v>704</v>
      </c>
      <c r="D245" t="str">
        <f>'Upload Sheet Pull'!D247</f>
        <v>043</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2">
      <c r="A246" t="str">
        <f>'Upload Sheet Pull'!A248</f>
        <v>Budget</v>
      </c>
      <c r="B246" t="str">
        <f>'Upload Sheet Pull'!B248</f>
        <v/>
      </c>
      <c r="C246">
        <f>'Upload Sheet Pull'!C248</f>
        <v>704</v>
      </c>
      <c r="D246" t="str">
        <f>'Upload Sheet Pull'!D248</f>
        <v>043</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2">
      <c r="A247" t="str">
        <f>'Upload Sheet Pull'!A249</f>
        <v>Budget</v>
      </c>
      <c r="B247" t="str">
        <f>'Upload Sheet Pull'!B249</f>
        <v/>
      </c>
      <c r="C247">
        <f>'Upload Sheet Pull'!C249</f>
        <v>704</v>
      </c>
      <c r="D247" t="str">
        <f>'Upload Sheet Pull'!D249</f>
        <v>043</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2">
      <c r="A248" t="str">
        <f>'Upload Sheet Pull'!A250</f>
        <v>Budget</v>
      </c>
      <c r="B248" t="str">
        <f>'Upload Sheet Pull'!B250</f>
        <v>7004-000000</v>
      </c>
      <c r="C248">
        <f>'Upload Sheet Pull'!C250</f>
        <v>706</v>
      </c>
      <c r="D248" t="str">
        <f>'Upload Sheet Pull'!D250</f>
        <v>043</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2">
      <c r="A249" t="str">
        <f>'Upload Sheet Pull'!A251</f>
        <v>Budget</v>
      </c>
      <c r="B249" t="str">
        <f>'Upload Sheet Pull'!B251</f>
        <v>7006-000000</v>
      </c>
      <c r="C249">
        <f>'Upload Sheet Pull'!C251</f>
        <v>706</v>
      </c>
      <c r="D249" t="str">
        <f>'Upload Sheet Pull'!D251</f>
        <v>043</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2">
      <c r="A250" t="str">
        <f>'Upload Sheet Pull'!A252</f>
        <v>Budget</v>
      </c>
      <c r="B250" t="str">
        <f>'Upload Sheet Pull'!B252</f>
        <v>7010-000000</v>
      </c>
      <c r="C250">
        <f>'Upload Sheet Pull'!C252</f>
        <v>706</v>
      </c>
      <c r="D250" t="str">
        <f>'Upload Sheet Pull'!D252</f>
        <v>043</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0</v>
      </c>
      <c r="P250" s="48">
        <f>'Upload Sheet Pull'!R252</f>
        <v>0</v>
      </c>
      <c r="Q250" s="48">
        <f>'Upload Sheet Pull'!S252</f>
        <v>0</v>
      </c>
      <c r="R250" s="48">
        <f>'Upload Sheet Pull'!T252</f>
        <v>0</v>
      </c>
      <c r="S250" s="48">
        <f>'Upload Sheet Pull'!U252</f>
        <v>0</v>
      </c>
      <c r="T250" s="48">
        <f t="shared" ref="T250:T306" si="4">SUM(H250:S250)</f>
        <v>0</v>
      </c>
    </row>
    <row r="251" spans="1:20" x14ac:dyDescent="0.2">
      <c r="A251" t="str">
        <f>'Upload Sheet Pull'!A253</f>
        <v>Budget</v>
      </c>
      <c r="B251" t="str">
        <f>'Upload Sheet Pull'!B253</f>
        <v>7082-000000</v>
      </c>
      <c r="C251">
        <f>'Upload Sheet Pull'!C253</f>
        <v>706</v>
      </c>
      <c r="D251" t="str">
        <f>'Upload Sheet Pull'!D253</f>
        <v>043</v>
      </c>
      <c r="F251" t="str">
        <f>IF('Upload Sheet Pull'!E253="","",'Upload Sheet Pull'!E253)</f>
        <v/>
      </c>
      <c r="H251" s="48">
        <f>'Upload Sheet Pull'!J253</f>
        <v>0</v>
      </c>
      <c r="I251" s="48">
        <f>'Upload Sheet Pull'!K253</f>
        <v>100</v>
      </c>
      <c r="J251" s="48">
        <f>'Upload Sheet Pull'!L253</f>
        <v>100</v>
      </c>
      <c r="K251" s="48">
        <f>'Upload Sheet Pull'!M253</f>
        <v>100</v>
      </c>
      <c r="L251" s="48">
        <f>'Upload Sheet Pull'!N253</f>
        <v>0</v>
      </c>
      <c r="M251" s="48">
        <f>'Upload Sheet Pull'!O253</f>
        <v>0</v>
      </c>
      <c r="N251" s="48">
        <f>'Upload Sheet Pull'!P253</f>
        <v>458</v>
      </c>
      <c r="O251" s="48">
        <f>'Upload Sheet Pull'!Q253</f>
        <v>458</v>
      </c>
      <c r="P251" s="48">
        <f>'Upload Sheet Pull'!R253</f>
        <v>458</v>
      </c>
      <c r="Q251" s="48">
        <f>'Upload Sheet Pull'!S253</f>
        <v>458</v>
      </c>
      <c r="R251" s="48">
        <f>'Upload Sheet Pull'!T253</f>
        <v>648</v>
      </c>
      <c r="S251" s="48">
        <f>'Upload Sheet Pull'!U253</f>
        <v>648</v>
      </c>
      <c r="T251" s="48">
        <f t="shared" si="4"/>
        <v>3428</v>
      </c>
    </row>
    <row r="252" spans="1:20" x14ac:dyDescent="0.2">
      <c r="A252" t="str">
        <f>'Upload Sheet Pull'!A254</f>
        <v>Budget</v>
      </c>
      <c r="B252" t="str">
        <f>'Upload Sheet Pull'!B254</f>
        <v/>
      </c>
      <c r="C252">
        <f>'Upload Sheet Pull'!C254</f>
        <v>706</v>
      </c>
      <c r="D252" t="str">
        <f>'Upload Sheet Pull'!D254</f>
        <v>043</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2">
      <c r="A253" t="str">
        <f>'Upload Sheet Pull'!A255</f>
        <v>Budget</v>
      </c>
      <c r="B253" t="str">
        <f>'Upload Sheet Pull'!B255</f>
        <v/>
      </c>
      <c r="C253">
        <f>'Upload Sheet Pull'!C255</f>
        <v>706</v>
      </c>
      <c r="D253" t="str">
        <f>'Upload Sheet Pull'!D255</f>
        <v>043</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2">
      <c r="A254" t="str">
        <f>'Upload Sheet Pull'!A256</f>
        <v>Budget</v>
      </c>
      <c r="B254" t="str">
        <f>'Upload Sheet Pull'!B256</f>
        <v/>
      </c>
      <c r="C254">
        <f>'Upload Sheet Pull'!C256</f>
        <v>706</v>
      </c>
      <c r="D254" t="str">
        <f>'Upload Sheet Pull'!D256</f>
        <v>043</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2">
      <c r="A255" t="str">
        <f>'Upload Sheet Pull'!A257</f>
        <v>Budget</v>
      </c>
      <c r="B255" t="str">
        <f>'Upload Sheet Pull'!B257</f>
        <v/>
      </c>
      <c r="C255">
        <f>'Upload Sheet Pull'!C257</f>
        <v>706</v>
      </c>
      <c r="D255" t="str">
        <f>'Upload Sheet Pull'!D257</f>
        <v>043</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2">
      <c r="A256" t="str">
        <f>'Upload Sheet Pull'!A258</f>
        <v>Budget</v>
      </c>
      <c r="B256" t="str">
        <f>'Upload Sheet Pull'!B258</f>
        <v>7004-000000</v>
      </c>
      <c r="C256">
        <f>'Upload Sheet Pull'!C258</f>
        <v>705</v>
      </c>
      <c r="D256" t="str">
        <f>'Upload Sheet Pull'!D258</f>
        <v>043</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0</v>
      </c>
      <c r="T256" s="48">
        <f t="shared" si="4"/>
        <v>0</v>
      </c>
    </row>
    <row r="257" spans="1:20" x14ac:dyDescent="0.2">
      <c r="A257" t="str">
        <f>'Upload Sheet Pull'!A259</f>
        <v>Budget</v>
      </c>
      <c r="B257" t="str">
        <f>'Upload Sheet Pull'!B259</f>
        <v>7006-000000</v>
      </c>
      <c r="C257">
        <f>'Upload Sheet Pull'!C259</f>
        <v>705</v>
      </c>
      <c r="D257" t="str">
        <f>'Upload Sheet Pull'!D259</f>
        <v>043</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458</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458</v>
      </c>
    </row>
    <row r="258" spans="1:20" x14ac:dyDescent="0.2">
      <c r="A258" t="str">
        <f>'Upload Sheet Pull'!A260</f>
        <v>Budget</v>
      </c>
      <c r="B258" t="str">
        <f>'Upload Sheet Pull'!B260</f>
        <v>7010-000000</v>
      </c>
      <c r="C258">
        <f>'Upload Sheet Pull'!C260</f>
        <v>705</v>
      </c>
      <c r="D258" t="str">
        <f>'Upload Sheet Pull'!D260</f>
        <v>043</v>
      </c>
      <c r="F258" t="str">
        <f>IF('Upload Sheet Pull'!E260="","",'Upload Sheet Pull'!E260)</f>
        <v/>
      </c>
      <c r="H258" s="48">
        <f>'Upload Sheet Pull'!J260</f>
        <v>0</v>
      </c>
      <c r="I258" s="48">
        <f>'Upload Sheet Pull'!K260</f>
        <v>0</v>
      </c>
      <c r="J258" s="48">
        <f>'Upload Sheet Pull'!L260</f>
        <v>0</v>
      </c>
      <c r="K258" s="48">
        <f>'Upload Sheet Pull'!M260</f>
        <v>0</v>
      </c>
      <c r="L258" s="48">
        <f>'Upload Sheet Pull'!N260</f>
        <v>100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100</v>
      </c>
    </row>
    <row r="259" spans="1:20" x14ac:dyDescent="0.2">
      <c r="A259" t="str">
        <f>'Upload Sheet Pull'!A261</f>
        <v>Budget</v>
      </c>
      <c r="B259" t="str">
        <f>'Upload Sheet Pull'!B261</f>
        <v>7082-000000</v>
      </c>
      <c r="C259">
        <f>'Upload Sheet Pull'!C261</f>
        <v>705</v>
      </c>
      <c r="D259" t="str">
        <f>'Upload Sheet Pull'!D261</f>
        <v>043</v>
      </c>
      <c r="F259" t="str">
        <f>IF('Upload Sheet Pull'!E261="","",'Upload Sheet Pull'!E261)</f>
        <v/>
      </c>
      <c r="H259" s="48">
        <f>'Upload Sheet Pull'!J261</f>
        <v>0</v>
      </c>
      <c r="I259" s="48">
        <f>'Upload Sheet Pull'!K261</f>
        <v>0</v>
      </c>
      <c r="J259" s="48">
        <f>'Upload Sheet Pull'!L261</f>
        <v>0</v>
      </c>
      <c r="K259" s="48">
        <f>'Upload Sheet Pull'!M261</f>
        <v>0</v>
      </c>
      <c r="L259" s="48">
        <f>'Upload Sheet Pull'!N261</f>
        <v>0</v>
      </c>
      <c r="M259" s="48">
        <f>'Upload Sheet Pull'!O261</f>
        <v>0</v>
      </c>
      <c r="N259" s="48">
        <f>'Upload Sheet Pull'!P261</f>
        <v>0</v>
      </c>
      <c r="O259" s="48">
        <f>'Upload Sheet Pull'!Q261</f>
        <v>0</v>
      </c>
      <c r="P259" s="48">
        <f>'Upload Sheet Pull'!R261</f>
        <v>0</v>
      </c>
      <c r="Q259" s="48">
        <f>'Upload Sheet Pull'!S261</f>
        <v>0</v>
      </c>
      <c r="R259" s="48">
        <f>'Upload Sheet Pull'!T261</f>
        <v>0</v>
      </c>
      <c r="S259" s="48">
        <f>'Upload Sheet Pull'!U261</f>
        <v>0</v>
      </c>
      <c r="T259" s="48">
        <f t="shared" si="4"/>
        <v>0</v>
      </c>
    </row>
    <row r="260" spans="1:20" x14ac:dyDescent="0.2">
      <c r="A260" t="str">
        <f>'Upload Sheet Pull'!A262</f>
        <v>Budget</v>
      </c>
      <c r="B260" t="str">
        <f>'Upload Sheet Pull'!B262</f>
        <v/>
      </c>
      <c r="C260">
        <f>'Upload Sheet Pull'!C262</f>
        <v>705</v>
      </c>
      <c r="D260" t="str">
        <f>'Upload Sheet Pull'!D262</f>
        <v>043</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2">
      <c r="A261" t="str">
        <f>'Upload Sheet Pull'!A263</f>
        <v>Budget</v>
      </c>
      <c r="B261" t="str">
        <f>'Upload Sheet Pull'!B263</f>
        <v/>
      </c>
      <c r="C261">
        <f>'Upload Sheet Pull'!C263</f>
        <v>705</v>
      </c>
      <c r="D261" t="str">
        <f>'Upload Sheet Pull'!D263</f>
        <v>043</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2">
      <c r="A262" t="str">
        <f>'Upload Sheet Pull'!A264</f>
        <v>Budget</v>
      </c>
      <c r="B262" t="str">
        <f>'Upload Sheet Pull'!B264</f>
        <v/>
      </c>
      <c r="C262">
        <f>'Upload Sheet Pull'!C264</f>
        <v>705</v>
      </c>
      <c r="D262" t="str">
        <f>'Upload Sheet Pull'!D264</f>
        <v>043</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2">
      <c r="A263" t="str">
        <f>'Upload Sheet Pull'!A265</f>
        <v>Budget</v>
      </c>
      <c r="B263" t="str">
        <f>'Upload Sheet Pull'!B265</f>
        <v/>
      </c>
      <c r="C263">
        <f>'Upload Sheet Pull'!C265</f>
        <v>705</v>
      </c>
      <c r="D263" t="str">
        <f>'Upload Sheet Pull'!D265</f>
        <v>043</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2">
      <c r="A264" t="str">
        <f>'Upload Sheet Pull'!A266</f>
        <v>Budget</v>
      </c>
      <c r="B264" t="str">
        <f>'Upload Sheet Pull'!B266</f>
        <v>6010-000000</v>
      </c>
      <c r="C264">
        <f>'Upload Sheet Pull'!C266</f>
        <v>800</v>
      </c>
      <c r="D264" t="str">
        <f>'Upload Sheet Pull'!D266</f>
        <v>043</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2">
      <c r="A265" t="str">
        <f>'Upload Sheet Pull'!A267</f>
        <v>Budget</v>
      </c>
      <c r="B265" t="str">
        <f>'Upload Sheet Pull'!B267</f>
        <v>6015-000000</v>
      </c>
      <c r="C265">
        <f>'Upload Sheet Pull'!C267</f>
        <v>800</v>
      </c>
      <c r="D265" t="str">
        <f>'Upload Sheet Pull'!D267</f>
        <v>043</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2">
      <c r="A266" t="str">
        <f>'Upload Sheet Pull'!A268</f>
        <v>Budget</v>
      </c>
      <c r="B266" t="str">
        <f>'Upload Sheet Pull'!B268</f>
        <v>6020-000000</v>
      </c>
      <c r="C266">
        <f>'Upload Sheet Pull'!C268</f>
        <v>800</v>
      </c>
      <c r="D266" t="str">
        <f>'Upload Sheet Pull'!D268</f>
        <v>043</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2">
      <c r="A267" t="str">
        <f>'Upload Sheet Pull'!A269</f>
        <v>Budget</v>
      </c>
      <c r="B267" t="str">
        <f>'Upload Sheet Pull'!B269</f>
        <v>6025-000000</v>
      </c>
      <c r="C267">
        <f>'Upload Sheet Pull'!C269</f>
        <v>800</v>
      </c>
      <c r="D267" t="str">
        <f>'Upload Sheet Pull'!D269</f>
        <v>043</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0</v>
      </c>
      <c r="Q267" s="48">
        <f>'Upload Sheet Pull'!S269</f>
        <v>0</v>
      </c>
      <c r="R267" s="48">
        <f>'Upload Sheet Pull'!T269</f>
        <v>0</v>
      </c>
      <c r="S267" s="48">
        <f>'Upload Sheet Pull'!U269</f>
        <v>0</v>
      </c>
      <c r="T267" s="48">
        <f t="shared" si="4"/>
        <v>0</v>
      </c>
    </row>
    <row r="268" spans="1:20" x14ac:dyDescent="0.2">
      <c r="A268" t="str">
        <f>'Upload Sheet Pull'!A270</f>
        <v>Budget</v>
      </c>
      <c r="B268" t="str">
        <f>'Upload Sheet Pull'!B270</f>
        <v>6030-000000</v>
      </c>
      <c r="C268">
        <f>'Upload Sheet Pull'!C270</f>
        <v>800</v>
      </c>
      <c r="D268" t="str">
        <f>'Upload Sheet Pull'!D270</f>
        <v>043</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2">
      <c r="A269" t="str">
        <f>'Upload Sheet Pull'!A271</f>
        <v>Budget</v>
      </c>
      <c r="B269" t="str">
        <f>'Upload Sheet Pull'!B271</f>
        <v>6035-000000</v>
      </c>
      <c r="C269">
        <f>'Upload Sheet Pull'!C271</f>
        <v>800</v>
      </c>
      <c r="D269" t="str">
        <f>'Upload Sheet Pull'!D271</f>
        <v>043</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2">
      <c r="A270" t="str">
        <f>'Upload Sheet Pull'!A272</f>
        <v>Budget</v>
      </c>
      <c r="B270" t="str">
        <f>'Upload Sheet Pull'!B272</f>
        <v>6050-000000</v>
      </c>
      <c r="C270">
        <f>'Upload Sheet Pull'!C272</f>
        <v>800</v>
      </c>
      <c r="D270" t="str">
        <f>'Upload Sheet Pull'!D272</f>
        <v>043</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2">
      <c r="A271" t="str">
        <f>'Upload Sheet Pull'!A273</f>
        <v>Budget</v>
      </c>
      <c r="B271" t="str">
        <f>'Upload Sheet Pull'!B273</f>
        <v>6055-000000</v>
      </c>
      <c r="C271">
        <f>'Upload Sheet Pull'!C273</f>
        <v>800</v>
      </c>
      <c r="D271" t="str">
        <f>'Upload Sheet Pull'!D273</f>
        <v>043</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2">
      <c r="A272" t="str">
        <f>'Upload Sheet Pull'!A274</f>
        <v>Budget</v>
      </c>
      <c r="B272" t="str">
        <f>'Upload Sheet Pull'!B274</f>
        <v>7006-000000</v>
      </c>
      <c r="C272">
        <f>'Upload Sheet Pull'!C274</f>
        <v>801</v>
      </c>
      <c r="D272" t="str">
        <f>'Upload Sheet Pull'!D274</f>
        <v>043</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2">
      <c r="A273" t="str">
        <f>'Upload Sheet Pull'!A275</f>
        <v>Budget</v>
      </c>
      <c r="B273" t="str">
        <f>'Upload Sheet Pull'!B275</f>
        <v>7010-000000</v>
      </c>
      <c r="C273">
        <f>'Upload Sheet Pull'!C275</f>
        <v>801</v>
      </c>
      <c r="D273" t="str">
        <f>'Upload Sheet Pull'!D275</f>
        <v>043</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2">
      <c r="A274" t="str">
        <f>'Upload Sheet Pull'!A276</f>
        <v>Budget</v>
      </c>
      <c r="B274" t="str">
        <f>'Upload Sheet Pull'!B276</f>
        <v>7012-000000</v>
      </c>
      <c r="C274">
        <f>'Upload Sheet Pull'!C276</f>
        <v>801</v>
      </c>
      <c r="D274" t="str">
        <f>'Upload Sheet Pull'!D276</f>
        <v>043</v>
      </c>
      <c r="F274" t="str">
        <f>IF('Upload Sheet Pull'!E276="","",'Upload Sheet Pull'!E276)</f>
        <v/>
      </c>
      <c r="H274" s="48">
        <f>'Upload Sheet Pull'!J276</f>
        <v>0</v>
      </c>
      <c r="I274" s="48">
        <f>'Upload Sheet Pull'!K276</f>
        <v>0</v>
      </c>
      <c r="J274" s="48">
        <f>'Upload Sheet Pull'!L276</f>
        <v>0</v>
      </c>
      <c r="K274" s="48">
        <f>'Upload Sheet Pull'!M276</f>
        <v>0</v>
      </c>
      <c r="L274" s="48">
        <f>'Upload Sheet Pull'!N276</f>
        <v>0</v>
      </c>
      <c r="M274" s="48">
        <f>'Upload Sheet Pull'!O276</f>
        <v>0</v>
      </c>
      <c r="N274" s="48">
        <f>'Upload Sheet Pull'!P276</f>
        <v>0</v>
      </c>
      <c r="O274" s="48">
        <f>'Upload Sheet Pull'!Q276</f>
        <v>0</v>
      </c>
      <c r="P274" s="48">
        <f>'Upload Sheet Pull'!R276</f>
        <v>0</v>
      </c>
      <c r="Q274" s="48">
        <f>'Upload Sheet Pull'!S276</f>
        <v>0</v>
      </c>
      <c r="R274" s="48">
        <f>'Upload Sheet Pull'!T276</f>
        <v>0</v>
      </c>
      <c r="S274" s="48">
        <f>'Upload Sheet Pull'!U276</f>
        <v>0</v>
      </c>
      <c r="T274" s="48">
        <f t="shared" si="4"/>
        <v>0</v>
      </c>
    </row>
    <row r="275" spans="1:20" x14ac:dyDescent="0.2">
      <c r="A275" t="str">
        <f>'Upload Sheet Pull'!A277</f>
        <v>Budget</v>
      </c>
      <c r="B275" t="str">
        <f>'Upload Sheet Pull'!B277</f>
        <v>7014-000000</v>
      </c>
      <c r="C275">
        <f>'Upload Sheet Pull'!C277</f>
        <v>801</v>
      </c>
      <c r="D275" t="str">
        <f>'Upload Sheet Pull'!D277</f>
        <v>043</v>
      </c>
      <c r="F275" t="str">
        <f>IF('Upload Sheet Pull'!E277="","",'Upload Sheet Pull'!E277)</f>
        <v/>
      </c>
      <c r="H275" s="48">
        <f>'Upload Sheet Pull'!J277</f>
        <v>0</v>
      </c>
      <c r="I275" s="48">
        <f>'Upload Sheet Pull'!K277</f>
        <v>0</v>
      </c>
      <c r="J275" s="48">
        <f>'Upload Sheet Pull'!L277</f>
        <v>0</v>
      </c>
      <c r="K275" s="48">
        <f>'Upload Sheet Pull'!M277</f>
        <v>0</v>
      </c>
      <c r="L275" s="48">
        <f>'Upload Sheet Pull'!N277</f>
        <v>0</v>
      </c>
      <c r="M275" s="48">
        <f>'Upload Sheet Pull'!O277</f>
        <v>0</v>
      </c>
      <c r="N275" s="48">
        <f>'Upload Sheet Pull'!P277</f>
        <v>0</v>
      </c>
      <c r="O275" s="48">
        <f>'Upload Sheet Pull'!Q277</f>
        <v>0</v>
      </c>
      <c r="P275" s="48">
        <f>'Upload Sheet Pull'!R277</f>
        <v>0</v>
      </c>
      <c r="Q275" s="48">
        <f>'Upload Sheet Pull'!S277</f>
        <v>0</v>
      </c>
      <c r="R275" s="48">
        <f>'Upload Sheet Pull'!T277</f>
        <v>0</v>
      </c>
      <c r="S275" s="48">
        <f>'Upload Sheet Pull'!U277</f>
        <v>0</v>
      </c>
      <c r="T275" s="48">
        <f t="shared" si="4"/>
        <v>0</v>
      </c>
    </row>
    <row r="276" spans="1:20" x14ac:dyDescent="0.2">
      <c r="A276" t="str">
        <f>'Upload Sheet Pull'!A278</f>
        <v>Budget</v>
      </c>
      <c r="B276" t="str">
        <f>'Upload Sheet Pull'!B278</f>
        <v>7090-000000</v>
      </c>
      <c r="C276">
        <f>'Upload Sheet Pull'!C278</f>
        <v>801</v>
      </c>
      <c r="D276" t="str">
        <f>'Upload Sheet Pull'!D278</f>
        <v>043</v>
      </c>
      <c r="F276" t="str">
        <f>IF('Upload Sheet Pull'!E278="","",'Upload Sheet Pull'!E278)</f>
        <v/>
      </c>
      <c r="H276" s="48">
        <f>'Upload Sheet Pull'!J278</f>
        <v>0</v>
      </c>
      <c r="I276" s="48">
        <f>'Upload Sheet Pull'!K278</f>
        <v>0</v>
      </c>
      <c r="J276" s="48">
        <f>'Upload Sheet Pull'!L278</f>
        <v>0</v>
      </c>
      <c r="K276" s="48">
        <f>'Upload Sheet Pull'!M278</f>
        <v>0</v>
      </c>
      <c r="L276" s="48">
        <f>'Upload Sheet Pull'!N278</f>
        <v>0</v>
      </c>
      <c r="M276" s="48">
        <f>'Upload Sheet Pull'!O278</f>
        <v>0</v>
      </c>
      <c r="N276" s="48">
        <f>'Upload Sheet Pull'!P278</f>
        <v>0</v>
      </c>
      <c r="O276" s="48">
        <f>'Upload Sheet Pull'!Q278</f>
        <v>0</v>
      </c>
      <c r="P276" s="48">
        <f>'Upload Sheet Pull'!R278</f>
        <v>0</v>
      </c>
      <c r="Q276" s="48">
        <f>'Upload Sheet Pull'!S278</f>
        <v>0</v>
      </c>
      <c r="R276" s="48">
        <f>'Upload Sheet Pull'!T278</f>
        <v>0</v>
      </c>
      <c r="S276" s="48">
        <f>'Upload Sheet Pull'!U278</f>
        <v>0</v>
      </c>
      <c r="T276" s="48">
        <f t="shared" si="4"/>
        <v>0</v>
      </c>
    </row>
    <row r="277" spans="1:20" x14ac:dyDescent="0.2">
      <c r="A277" t="str">
        <f>'Upload Sheet Pull'!A279</f>
        <v>Budget</v>
      </c>
      <c r="B277" t="str">
        <f>'Upload Sheet Pull'!B279</f>
        <v/>
      </c>
      <c r="C277">
        <f>'Upload Sheet Pull'!C279</f>
        <v>801</v>
      </c>
      <c r="D277" t="str">
        <f>'Upload Sheet Pull'!D279</f>
        <v>043</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2">
      <c r="A278" t="str">
        <f>'Upload Sheet Pull'!A280</f>
        <v>Budget</v>
      </c>
      <c r="B278" t="str">
        <f>'Upload Sheet Pull'!B280</f>
        <v/>
      </c>
      <c r="C278">
        <f>'Upload Sheet Pull'!C280</f>
        <v>801</v>
      </c>
      <c r="D278" t="str">
        <f>'Upload Sheet Pull'!D280</f>
        <v>043</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2">
      <c r="A279" t="str">
        <f>'Upload Sheet Pull'!A281</f>
        <v>Budget</v>
      </c>
      <c r="B279" t="str">
        <f>'Upload Sheet Pull'!B281</f>
        <v/>
      </c>
      <c r="C279">
        <f>'Upload Sheet Pull'!C281</f>
        <v>801</v>
      </c>
      <c r="D279" t="str">
        <f>'Upload Sheet Pull'!D281</f>
        <v>043</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2">
      <c r="A280" t="str">
        <f>'Upload Sheet Pull'!A282</f>
        <v>Budget</v>
      </c>
      <c r="B280" t="str">
        <f>'Upload Sheet Pull'!B282</f>
        <v>7006-000000</v>
      </c>
      <c r="C280">
        <f>'Upload Sheet Pull'!C282</f>
        <v>802</v>
      </c>
      <c r="D280" t="str">
        <f>'Upload Sheet Pull'!D282</f>
        <v>043</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2">
      <c r="A281" t="str">
        <f>'Upload Sheet Pull'!A283</f>
        <v>Budget</v>
      </c>
      <c r="B281" t="str">
        <f>'Upload Sheet Pull'!B283</f>
        <v>7010-000000</v>
      </c>
      <c r="C281">
        <f>'Upload Sheet Pull'!C283</f>
        <v>802</v>
      </c>
      <c r="D281" t="str">
        <f>'Upload Sheet Pull'!D283</f>
        <v>043</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0</v>
      </c>
      <c r="Q281" s="48">
        <f>'Upload Sheet Pull'!S283</f>
        <v>0</v>
      </c>
      <c r="R281" s="48">
        <f>'Upload Sheet Pull'!T283</f>
        <v>0</v>
      </c>
      <c r="S281" s="48">
        <f>'Upload Sheet Pull'!U283</f>
        <v>0</v>
      </c>
      <c r="T281" s="48">
        <f t="shared" si="4"/>
        <v>0</v>
      </c>
    </row>
    <row r="282" spans="1:20" x14ac:dyDescent="0.2">
      <c r="A282" t="str">
        <f>'Upload Sheet Pull'!A284</f>
        <v>Budget</v>
      </c>
      <c r="B282" t="str">
        <f>'Upload Sheet Pull'!B284</f>
        <v>7012-000000</v>
      </c>
      <c r="C282">
        <f>'Upload Sheet Pull'!C284</f>
        <v>802</v>
      </c>
      <c r="D282" t="str">
        <f>'Upload Sheet Pull'!D284</f>
        <v>043</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0</v>
      </c>
      <c r="P282" s="48">
        <f>'Upload Sheet Pull'!R284</f>
        <v>0</v>
      </c>
      <c r="Q282" s="48">
        <f>'Upload Sheet Pull'!S284</f>
        <v>0</v>
      </c>
      <c r="R282" s="48">
        <f>'Upload Sheet Pull'!T284</f>
        <v>0</v>
      </c>
      <c r="S282" s="48">
        <f>'Upload Sheet Pull'!U284</f>
        <v>0</v>
      </c>
      <c r="T282" s="48">
        <f t="shared" si="4"/>
        <v>0</v>
      </c>
    </row>
    <row r="283" spans="1:20" x14ac:dyDescent="0.2">
      <c r="A283" t="str">
        <f>'Upload Sheet Pull'!A285</f>
        <v>Budget</v>
      </c>
      <c r="B283" t="str">
        <f>'Upload Sheet Pull'!B285</f>
        <v>7014-000000</v>
      </c>
      <c r="C283">
        <f>'Upload Sheet Pull'!C285</f>
        <v>802</v>
      </c>
      <c r="D283" t="str">
        <f>'Upload Sheet Pull'!D285</f>
        <v>043</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0</v>
      </c>
      <c r="Q283" s="48">
        <f>'Upload Sheet Pull'!S285</f>
        <v>0</v>
      </c>
      <c r="R283" s="48">
        <f>'Upload Sheet Pull'!T285</f>
        <v>0</v>
      </c>
      <c r="S283" s="48">
        <f>'Upload Sheet Pull'!U285</f>
        <v>0</v>
      </c>
      <c r="T283" s="48">
        <f t="shared" si="4"/>
        <v>0</v>
      </c>
    </row>
    <row r="284" spans="1:20" x14ac:dyDescent="0.2">
      <c r="A284" t="str">
        <f>'Upload Sheet Pull'!A286</f>
        <v>Budget</v>
      </c>
      <c r="B284" t="str">
        <f>'Upload Sheet Pull'!B286</f>
        <v>7090-000000</v>
      </c>
      <c r="C284">
        <f>'Upload Sheet Pull'!C286</f>
        <v>802</v>
      </c>
      <c r="D284" t="str">
        <f>'Upload Sheet Pull'!D286</f>
        <v>043</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2">
      <c r="A285" t="str">
        <f>'Upload Sheet Pull'!A287</f>
        <v>Budget</v>
      </c>
      <c r="B285" t="str">
        <f>'Upload Sheet Pull'!B287</f>
        <v/>
      </c>
      <c r="C285">
        <f>'Upload Sheet Pull'!C287</f>
        <v>802</v>
      </c>
      <c r="D285" t="str">
        <f>'Upload Sheet Pull'!D287</f>
        <v>043</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2">
      <c r="A286" t="str">
        <f>'Upload Sheet Pull'!A288</f>
        <v>Budget</v>
      </c>
      <c r="B286" t="str">
        <f>'Upload Sheet Pull'!B288</f>
        <v/>
      </c>
      <c r="C286">
        <f>'Upload Sheet Pull'!C288</f>
        <v>802</v>
      </c>
      <c r="D286" t="str">
        <f>'Upload Sheet Pull'!D288</f>
        <v>043</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2">
      <c r="A287" t="str">
        <f>'Upload Sheet Pull'!A289</f>
        <v>Budget</v>
      </c>
      <c r="B287" t="str">
        <f>'Upload Sheet Pull'!B289</f>
        <v/>
      </c>
      <c r="C287">
        <f>'Upload Sheet Pull'!C289</f>
        <v>802</v>
      </c>
      <c r="D287" t="str">
        <f>'Upload Sheet Pull'!D289</f>
        <v>043</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2">
      <c r="A288" t="str">
        <f>'Upload Sheet Pull'!A290</f>
        <v>Budget</v>
      </c>
      <c r="B288" t="str">
        <f>'Upload Sheet Pull'!B290</f>
        <v>7006-000000</v>
      </c>
      <c r="C288">
        <f>'Upload Sheet Pull'!C290</f>
        <v>803</v>
      </c>
      <c r="D288" t="str">
        <f>'Upload Sheet Pull'!D290</f>
        <v>043</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2">
      <c r="A289" t="str">
        <f>'Upload Sheet Pull'!A291</f>
        <v>Budget</v>
      </c>
      <c r="B289" t="str">
        <f>'Upload Sheet Pull'!B291</f>
        <v>7010-000000</v>
      </c>
      <c r="C289">
        <f>'Upload Sheet Pull'!C291</f>
        <v>803</v>
      </c>
      <c r="D289" t="str">
        <f>'Upload Sheet Pull'!D291</f>
        <v>043</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1568</v>
      </c>
      <c r="Q289" s="48">
        <f>'Upload Sheet Pull'!S291</f>
        <v>0</v>
      </c>
      <c r="R289" s="48">
        <f>'Upload Sheet Pull'!T291</f>
        <v>0</v>
      </c>
      <c r="S289" s="48">
        <f>'Upload Sheet Pull'!U291</f>
        <v>0</v>
      </c>
      <c r="T289" s="48">
        <f t="shared" si="4"/>
        <v>1568</v>
      </c>
    </row>
    <row r="290" spans="1:20" x14ac:dyDescent="0.2">
      <c r="A290" t="str">
        <f>'Upload Sheet Pull'!A292</f>
        <v>Budget</v>
      </c>
      <c r="B290" t="str">
        <f>'Upload Sheet Pull'!B292</f>
        <v>7012-000000</v>
      </c>
      <c r="C290">
        <f>'Upload Sheet Pull'!C292</f>
        <v>803</v>
      </c>
      <c r="D290" t="str">
        <f>'Upload Sheet Pull'!D292</f>
        <v>043</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0</v>
      </c>
      <c r="S290" s="48">
        <f>'Upload Sheet Pull'!U292</f>
        <v>0</v>
      </c>
      <c r="T290" s="48">
        <f t="shared" si="4"/>
        <v>0</v>
      </c>
    </row>
    <row r="291" spans="1:20" x14ac:dyDescent="0.2">
      <c r="A291" t="str">
        <f>'Upload Sheet Pull'!A293</f>
        <v>Budget</v>
      </c>
      <c r="B291" t="str">
        <f>'Upload Sheet Pull'!B293</f>
        <v>7014-000000</v>
      </c>
      <c r="C291">
        <f>'Upload Sheet Pull'!C293</f>
        <v>803</v>
      </c>
      <c r="D291" t="str">
        <f>'Upload Sheet Pull'!D293</f>
        <v>043</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0</v>
      </c>
      <c r="R291" s="48">
        <f>'Upload Sheet Pull'!T293</f>
        <v>0</v>
      </c>
      <c r="S291" s="48">
        <f>'Upload Sheet Pull'!U293</f>
        <v>0</v>
      </c>
      <c r="T291" s="48">
        <f t="shared" si="4"/>
        <v>0</v>
      </c>
    </row>
    <row r="292" spans="1:20" x14ac:dyDescent="0.2">
      <c r="A292" t="str">
        <f>'Upload Sheet Pull'!A294</f>
        <v>Budget</v>
      </c>
      <c r="B292" t="str">
        <f>'Upload Sheet Pull'!B294</f>
        <v>7090-000000</v>
      </c>
      <c r="C292">
        <f>'Upload Sheet Pull'!C294</f>
        <v>803</v>
      </c>
      <c r="D292" t="str">
        <f>'Upload Sheet Pull'!D294</f>
        <v>043</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0</v>
      </c>
      <c r="R292" s="48">
        <f>'Upload Sheet Pull'!T294</f>
        <v>0</v>
      </c>
      <c r="S292" s="48">
        <f>'Upload Sheet Pull'!U294</f>
        <v>0</v>
      </c>
      <c r="T292" s="48">
        <f t="shared" si="4"/>
        <v>0</v>
      </c>
    </row>
    <row r="293" spans="1:20" x14ac:dyDescent="0.2">
      <c r="A293" t="str">
        <f>'Upload Sheet Pull'!A295</f>
        <v>Budget</v>
      </c>
      <c r="B293" t="str">
        <f>'Upload Sheet Pull'!B295</f>
        <v/>
      </c>
      <c r="C293">
        <f>'Upload Sheet Pull'!C295</f>
        <v>803</v>
      </c>
      <c r="D293" t="str">
        <f>'Upload Sheet Pull'!D295</f>
        <v>043</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0</v>
      </c>
      <c r="R293" s="48">
        <f>'Upload Sheet Pull'!T295</f>
        <v>0</v>
      </c>
      <c r="S293" s="48">
        <f>'Upload Sheet Pull'!U295</f>
        <v>0</v>
      </c>
      <c r="T293" s="48">
        <f t="shared" si="4"/>
        <v>0</v>
      </c>
    </row>
    <row r="294" spans="1:20" x14ac:dyDescent="0.2">
      <c r="A294" t="str">
        <f>'Upload Sheet Pull'!A296</f>
        <v>Budget</v>
      </c>
      <c r="B294" t="str">
        <f>'Upload Sheet Pull'!B296</f>
        <v/>
      </c>
      <c r="C294">
        <f>'Upload Sheet Pull'!C296</f>
        <v>803</v>
      </c>
      <c r="D294" t="str">
        <f>'Upload Sheet Pull'!D296</f>
        <v>043</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2">
      <c r="A295" t="str">
        <f>'Upload Sheet Pull'!A297</f>
        <v>Budget</v>
      </c>
      <c r="B295" t="str">
        <f>'Upload Sheet Pull'!B297</f>
        <v/>
      </c>
      <c r="C295">
        <f>'Upload Sheet Pull'!C297</f>
        <v>803</v>
      </c>
      <c r="D295" t="str">
        <f>'Upload Sheet Pull'!D297</f>
        <v>043</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2">
      <c r="A296" t="str">
        <f>'Upload Sheet Pull'!A298</f>
        <v>Budget</v>
      </c>
      <c r="B296" t="str">
        <f>'Upload Sheet Pull'!B298</f>
        <v>7004-000000</v>
      </c>
      <c r="C296">
        <f>'Upload Sheet Pull'!C298</f>
        <v>900</v>
      </c>
      <c r="D296" t="str">
        <f>'Upload Sheet Pull'!D298</f>
        <v>043</v>
      </c>
      <c r="F296" t="str">
        <f>IF('Upload Sheet Pull'!E298="","",'Upload Sheet Pull'!E298)</f>
        <v/>
      </c>
      <c r="H296" s="48">
        <f>'Upload Sheet Pull'!J298</f>
        <v>0</v>
      </c>
      <c r="I296" s="48">
        <f>'Upload Sheet Pull'!K298</f>
        <v>0</v>
      </c>
      <c r="J296" s="48">
        <f>'Upload Sheet Pull'!L298</f>
        <v>0</v>
      </c>
      <c r="K296" s="48">
        <f>'Upload Sheet Pull'!M298</f>
        <v>300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300</v>
      </c>
    </row>
    <row r="297" spans="1:20" x14ac:dyDescent="0.2">
      <c r="A297" t="str">
        <f>'Upload Sheet Pull'!A299</f>
        <v>Budget</v>
      </c>
      <c r="B297" t="str">
        <f>'Upload Sheet Pull'!B299</f>
        <v>7008-000000</v>
      </c>
      <c r="C297">
        <f>'Upload Sheet Pull'!C299</f>
        <v>900</v>
      </c>
      <c r="D297" t="str">
        <f>'Upload Sheet Pull'!D299</f>
        <v>043</v>
      </c>
      <c r="F297" t="str">
        <f>IF('Upload Sheet Pull'!E299="","",'Upload Sheet Pull'!E299)</f>
        <v/>
      </c>
      <c r="H297" s="48">
        <f>'Upload Sheet Pull'!J299</f>
        <v>0</v>
      </c>
      <c r="I297" s="48">
        <f>'Upload Sheet Pull'!K299</f>
        <v>0</v>
      </c>
      <c r="J297" s="48">
        <f>'Upload Sheet Pull'!L299</f>
        <v>0</v>
      </c>
      <c r="K297" s="48">
        <f>'Upload Sheet Pull'!M299</f>
        <v>0</v>
      </c>
      <c r="L297" s="48">
        <f>'Upload Sheet Pull'!N299</f>
        <v>0</v>
      </c>
      <c r="M297" s="48">
        <f>'Upload Sheet Pull'!O299</f>
        <v>0</v>
      </c>
      <c r="N297" s="48">
        <f>'Upload Sheet Pull'!P299</f>
        <v>0</v>
      </c>
      <c r="O297" s="48">
        <f>'Upload Sheet Pull'!Q299</f>
        <v>0</v>
      </c>
      <c r="P297" s="48">
        <f>'Upload Sheet Pull'!R299</f>
        <v>0</v>
      </c>
      <c r="Q297" s="48">
        <f>'Upload Sheet Pull'!S299</f>
        <v>0</v>
      </c>
      <c r="R297" s="48">
        <f>'Upload Sheet Pull'!T299</f>
        <v>0</v>
      </c>
      <c r="S297" s="48">
        <f>'Upload Sheet Pull'!U299</f>
        <v>0</v>
      </c>
      <c r="T297" s="48">
        <f t="shared" si="4"/>
        <v>0</v>
      </c>
    </row>
    <row r="298" spans="1:20" x14ac:dyDescent="0.2">
      <c r="A298" t="str">
        <f>'Upload Sheet Pull'!A300</f>
        <v>Budget</v>
      </c>
      <c r="B298" t="str">
        <f>'Upload Sheet Pull'!B300</f>
        <v>7010-000000</v>
      </c>
      <c r="C298">
        <f>'Upload Sheet Pull'!C300</f>
        <v>900</v>
      </c>
      <c r="D298" t="str">
        <f>'Upload Sheet Pull'!D300</f>
        <v>043</v>
      </c>
      <c r="F298" t="str">
        <f>IF('Upload Sheet Pull'!E300="","",'Upload Sheet Pull'!E300)</f>
        <v/>
      </c>
      <c r="H298" s="48">
        <f>'Upload Sheet Pull'!J300</f>
        <v>150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150</v>
      </c>
    </row>
    <row r="299" spans="1:20" x14ac:dyDescent="0.2">
      <c r="A299" t="str">
        <f>'Upload Sheet Pull'!A301</f>
        <v>Budget</v>
      </c>
      <c r="B299" t="str">
        <f>'Upload Sheet Pull'!B301</f>
        <v>7012-000000</v>
      </c>
      <c r="C299">
        <f>'Upload Sheet Pull'!C301</f>
        <v>900</v>
      </c>
      <c r="D299" t="str">
        <f>'Upload Sheet Pull'!D301</f>
        <v>043</v>
      </c>
      <c r="F299" t="str">
        <f>IF('Upload Sheet Pull'!E301="","",'Upload Sheet Pull'!E301)</f>
        <v/>
      </c>
      <c r="H299" s="48">
        <f>'Upload Sheet Pull'!J301</f>
        <v>0</v>
      </c>
      <c r="I299" s="48">
        <f>'Upload Sheet Pull'!K301</f>
        <v>0</v>
      </c>
      <c r="J299" s="48">
        <f>'Upload Sheet Pull'!L301</f>
        <v>0</v>
      </c>
      <c r="K299" s="48">
        <f>'Upload Sheet Pull'!M301</f>
        <v>0</v>
      </c>
      <c r="L299" s="48">
        <f>'Upload Sheet Pull'!N301</f>
        <v>0</v>
      </c>
      <c r="M299" s="48">
        <f>'Upload Sheet Pull'!O301</f>
        <v>0</v>
      </c>
      <c r="N299" s="48">
        <f>'Upload Sheet Pull'!P301</f>
        <v>100</v>
      </c>
      <c r="O299" s="48">
        <f>'Upload Sheet Pull'!Q301</f>
        <v>0</v>
      </c>
      <c r="P299" s="48">
        <f>'Upload Sheet Pull'!R301</f>
        <v>0</v>
      </c>
      <c r="Q299" s="48">
        <f>'Upload Sheet Pull'!S301</f>
        <v>0</v>
      </c>
      <c r="R299" s="48">
        <f>'Upload Sheet Pull'!T301</f>
        <v>0</v>
      </c>
      <c r="S299" s="48">
        <f>'Upload Sheet Pull'!U301</f>
        <v>0</v>
      </c>
      <c r="T299" s="48">
        <f t="shared" si="4"/>
        <v>100</v>
      </c>
    </row>
    <row r="300" spans="1:20" x14ac:dyDescent="0.2">
      <c r="A300" t="str">
        <f>'Upload Sheet Pull'!A302</f>
        <v>Budget</v>
      </c>
      <c r="B300" t="str">
        <f>'Upload Sheet Pull'!B302</f>
        <v>7014-000000</v>
      </c>
      <c r="C300">
        <f>'Upload Sheet Pull'!C302</f>
        <v>900</v>
      </c>
      <c r="D300" t="str">
        <f>'Upload Sheet Pull'!D302</f>
        <v>043</v>
      </c>
      <c r="F300" t="str">
        <f>IF('Upload Sheet Pull'!E302="","",'Upload Sheet Pull'!E302)</f>
        <v/>
      </c>
      <c r="H300" s="48">
        <f>'Upload Sheet Pull'!J302</f>
        <v>0</v>
      </c>
      <c r="I300" s="48">
        <f>'Upload Sheet Pull'!K302</f>
        <v>0</v>
      </c>
      <c r="J300" s="48">
        <f>'Upload Sheet Pull'!L302</f>
        <v>0</v>
      </c>
      <c r="K300" s="48">
        <f>'Upload Sheet Pull'!M302</f>
        <v>0</v>
      </c>
      <c r="L300" s="48">
        <f>'Upload Sheet Pull'!N302</f>
        <v>0</v>
      </c>
      <c r="M300" s="48">
        <f>'Upload Sheet Pull'!O302</f>
        <v>0</v>
      </c>
      <c r="N300" s="48">
        <f>'Upload Sheet Pull'!P302</f>
        <v>0</v>
      </c>
      <c r="O300" s="48">
        <f>'Upload Sheet Pull'!Q302</f>
        <v>0</v>
      </c>
      <c r="P300" s="48">
        <f>'Upload Sheet Pull'!R302</f>
        <v>0</v>
      </c>
      <c r="Q300" s="48">
        <f>'Upload Sheet Pull'!S302</f>
        <v>0</v>
      </c>
      <c r="R300" s="48">
        <f>'Upload Sheet Pull'!T302</f>
        <v>0</v>
      </c>
      <c r="S300" s="48">
        <f>'Upload Sheet Pull'!U302</f>
        <v>0</v>
      </c>
      <c r="T300" s="48">
        <f t="shared" si="4"/>
        <v>0</v>
      </c>
    </row>
    <row r="301" spans="1:20" x14ac:dyDescent="0.2">
      <c r="A301" t="str">
        <f>'Upload Sheet Pull'!A303</f>
        <v>Budget</v>
      </c>
      <c r="B301" t="str">
        <f>'Upload Sheet Pull'!B303</f>
        <v>7020-000000</v>
      </c>
      <c r="C301">
        <f>'Upload Sheet Pull'!C303</f>
        <v>900</v>
      </c>
      <c r="D301" t="str">
        <f>'Upload Sheet Pull'!D303</f>
        <v>043</v>
      </c>
      <c r="F301" t="str">
        <f>IF('Upload Sheet Pull'!E303="","",'Upload Sheet Pull'!E303)</f>
        <v/>
      </c>
      <c r="H301" s="48">
        <f>'Upload Sheet Pull'!J303</f>
        <v>0</v>
      </c>
      <c r="I301" s="48">
        <f>'Upload Sheet Pull'!K303</f>
        <v>100</v>
      </c>
      <c r="J301" s="48">
        <f>'Upload Sheet Pull'!L303</f>
        <v>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100</v>
      </c>
    </row>
    <row r="302" spans="1:20" x14ac:dyDescent="0.2">
      <c r="A302" t="str">
        <f>'Upload Sheet Pull'!A304</f>
        <v>Budget</v>
      </c>
      <c r="B302" t="str">
        <f>'Upload Sheet Pull'!B304</f>
        <v>7022-000000</v>
      </c>
      <c r="C302">
        <f>'Upload Sheet Pull'!C304</f>
        <v>900</v>
      </c>
      <c r="D302" t="str">
        <f>'Upload Sheet Pull'!D304</f>
        <v>043</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2">
      <c r="A303" t="str">
        <f>'Upload Sheet Pull'!A305</f>
        <v>Budget</v>
      </c>
      <c r="B303" t="str">
        <f>'Upload Sheet Pull'!B305</f>
        <v>7026-000000</v>
      </c>
      <c r="C303">
        <f>'Upload Sheet Pull'!C305</f>
        <v>900</v>
      </c>
      <c r="D303" t="str">
        <f>'Upload Sheet Pull'!D305</f>
        <v>043</v>
      </c>
      <c r="F303" t="str">
        <f>IF('Upload Sheet Pull'!E305="","",'Upload Sheet Pull'!E305)</f>
        <v/>
      </c>
      <c r="H303" s="48">
        <f>'Upload Sheet Pull'!J305</f>
        <v>0</v>
      </c>
      <c r="I303" s="48">
        <f>'Upload Sheet Pull'!K305</f>
        <v>0</v>
      </c>
      <c r="J303" s="48">
        <f>'Upload Sheet Pull'!L305</f>
        <v>1975</v>
      </c>
      <c r="K303" s="48">
        <f>'Upload Sheet Pull'!M305</f>
        <v>0</v>
      </c>
      <c r="L303" s="48">
        <f>'Upload Sheet Pull'!N305</f>
        <v>0</v>
      </c>
      <c r="M303" s="48">
        <f>'Upload Sheet Pull'!O305</f>
        <v>0</v>
      </c>
      <c r="N303" s="48">
        <f>'Upload Sheet Pull'!P305</f>
        <v>0</v>
      </c>
      <c r="O303" s="48">
        <f>'Upload Sheet Pull'!Q305</f>
        <v>0</v>
      </c>
      <c r="P303" s="48">
        <f>'Upload Sheet Pull'!R305</f>
        <v>0</v>
      </c>
      <c r="Q303" s="48">
        <f>'Upload Sheet Pull'!S305</f>
        <v>0</v>
      </c>
      <c r="R303" s="48">
        <f>'Upload Sheet Pull'!T305</f>
        <v>0</v>
      </c>
      <c r="S303" s="48">
        <f>'Upload Sheet Pull'!U305</f>
        <v>0</v>
      </c>
      <c r="T303" s="48">
        <f t="shared" si="4"/>
        <v>1975</v>
      </c>
    </row>
    <row r="304" spans="1:20" x14ac:dyDescent="0.2">
      <c r="A304" t="str">
        <f>'Upload Sheet Pull'!A306</f>
        <v>Budget</v>
      </c>
      <c r="B304" t="str">
        <f>'Upload Sheet Pull'!B306</f>
        <v>7030-000000</v>
      </c>
      <c r="C304">
        <f>'Upload Sheet Pull'!C306</f>
        <v>900</v>
      </c>
      <c r="D304" t="str">
        <f>'Upload Sheet Pull'!D306</f>
        <v>043</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2">
      <c r="A305" t="str">
        <f>'Upload Sheet Pull'!A307</f>
        <v>Budget</v>
      </c>
      <c r="B305" t="str">
        <f>'Upload Sheet Pull'!B307</f>
        <v>7032-000000</v>
      </c>
      <c r="C305">
        <f>'Upload Sheet Pull'!C307</f>
        <v>900</v>
      </c>
      <c r="D305" t="str">
        <f>'Upload Sheet Pull'!D307</f>
        <v>043</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2">
      <c r="A306" t="str">
        <f>'Upload Sheet Pull'!A308</f>
        <v>Budget</v>
      </c>
      <c r="B306" t="str">
        <f>'Upload Sheet Pull'!B308</f>
        <v>7034-000000</v>
      </c>
      <c r="C306">
        <f>'Upload Sheet Pull'!C308</f>
        <v>900</v>
      </c>
      <c r="D306" t="str">
        <f>'Upload Sheet Pull'!D308</f>
        <v>043</v>
      </c>
      <c r="F306" t="str">
        <f>IF('Upload Sheet Pull'!E308="","",'Upload Sheet Pull'!E308)</f>
        <v/>
      </c>
      <c r="H306" s="48">
        <f>'Upload Sheet Pull'!J308</f>
        <v>0</v>
      </c>
      <c r="I306" s="48">
        <f>'Upload Sheet Pull'!K308</f>
        <v>0</v>
      </c>
      <c r="J306" s="48">
        <f>'Upload Sheet Pull'!L308</f>
        <v>0</v>
      </c>
      <c r="K306" s="48">
        <f>'Upload Sheet Pull'!M308</f>
        <v>0</v>
      </c>
      <c r="L306" s="48">
        <f>'Upload Sheet Pull'!N308</f>
        <v>0</v>
      </c>
      <c r="M306" s="48">
        <f>'Upload Sheet Pull'!O308</f>
        <v>0</v>
      </c>
      <c r="N306" s="48">
        <f>'Upload Sheet Pull'!P308</f>
        <v>0</v>
      </c>
      <c r="O306" s="48">
        <f>'Upload Sheet Pull'!Q308</f>
        <v>0</v>
      </c>
      <c r="P306" s="48">
        <f>'Upload Sheet Pull'!R308</f>
        <v>0</v>
      </c>
      <c r="Q306" s="48">
        <f>'Upload Sheet Pull'!S308</f>
        <v>0</v>
      </c>
      <c r="R306" s="48">
        <f>'Upload Sheet Pull'!T308</f>
        <v>0</v>
      </c>
      <c r="S306" s="48">
        <f>'Upload Sheet Pull'!U308</f>
        <v>0</v>
      </c>
      <c r="T306" s="48">
        <f t="shared" si="4"/>
        <v>0</v>
      </c>
    </row>
    <row r="307" spans="1:20" x14ac:dyDescent="0.2">
      <c r="A307" t="str">
        <f>'Upload Sheet Pull'!A309</f>
        <v>Budget</v>
      </c>
      <c r="B307" t="str">
        <f>'Upload Sheet Pull'!B309</f>
        <v>7044-000000</v>
      </c>
      <c r="C307">
        <f>'Upload Sheet Pull'!C309</f>
        <v>900</v>
      </c>
      <c r="D307" t="str">
        <f>'Upload Sheet Pull'!D309</f>
        <v>043</v>
      </c>
      <c r="F307" t="str">
        <f>IF('Upload Sheet Pull'!E309="","",'Upload Sheet Pull'!E309)</f>
        <v/>
      </c>
      <c r="H307" s="48">
        <f>'Upload Sheet Pull'!J309</f>
        <v>0</v>
      </c>
      <c r="I307" s="48">
        <f>'Upload Sheet Pull'!K309</f>
        <v>0</v>
      </c>
      <c r="J307" s="48">
        <f>'Upload Sheet Pull'!L309</f>
        <v>0</v>
      </c>
      <c r="K307" s="48">
        <f>'Upload Sheet Pull'!M309</f>
        <v>0</v>
      </c>
      <c r="L307" s="48">
        <f>'Upload Sheet Pull'!N309</f>
        <v>200</v>
      </c>
      <c r="M307" s="48">
        <f>'Upload Sheet Pull'!O309</f>
        <v>0</v>
      </c>
      <c r="N307" s="48">
        <f>'Upload Sheet Pull'!P309</f>
        <v>0</v>
      </c>
      <c r="O307" s="48">
        <f>'Upload Sheet Pull'!Q309</f>
        <v>0</v>
      </c>
      <c r="P307" s="48">
        <f>'Upload Sheet Pull'!R309</f>
        <v>0</v>
      </c>
      <c r="Q307" s="48">
        <f>'Upload Sheet Pull'!S309</f>
        <v>200</v>
      </c>
      <c r="R307" s="48">
        <f>'Upload Sheet Pull'!T309</f>
        <v>100</v>
      </c>
      <c r="S307" s="48">
        <f>'Upload Sheet Pull'!U309</f>
        <v>0</v>
      </c>
      <c r="T307" s="48">
        <f t="shared" ref="T307:T370" si="5">SUM(H307:S307)</f>
        <v>500</v>
      </c>
    </row>
    <row r="308" spans="1:20" x14ac:dyDescent="0.2">
      <c r="A308" t="str">
        <f>'Upload Sheet Pull'!A310</f>
        <v>Budget</v>
      </c>
      <c r="B308" t="str">
        <f>'Upload Sheet Pull'!B310</f>
        <v>7046-000000</v>
      </c>
      <c r="C308">
        <f>'Upload Sheet Pull'!C310</f>
        <v>900</v>
      </c>
      <c r="D308" t="str">
        <f>'Upload Sheet Pull'!D310</f>
        <v>043</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2">
      <c r="A309" t="str">
        <f>'Upload Sheet Pull'!A311</f>
        <v>Budget</v>
      </c>
      <c r="B309" t="str">
        <f>'Upload Sheet Pull'!B311</f>
        <v>7048-000000</v>
      </c>
      <c r="C309">
        <f>'Upload Sheet Pull'!C311</f>
        <v>900</v>
      </c>
      <c r="D309" t="str">
        <f>'Upload Sheet Pull'!D311</f>
        <v>043</v>
      </c>
      <c r="F309" t="str">
        <f>IF('Upload Sheet Pull'!E311="","",'Upload Sheet Pull'!E311)</f>
        <v/>
      </c>
      <c r="H309" s="48">
        <f>'Upload Sheet Pull'!J311</f>
        <v>0</v>
      </c>
      <c r="I309" s="48">
        <f>'Upload Sheet Pull'!K311</f>
        <v>0</v>
      </c>
      <c r="J309" s="48">
        <f>'Upload Sheet Pull'!L311</f>
        <v>0</v>
      </c>
      <c r="K309" s="48">
        <f>'Upload Sheet Pull'!M311</f>
        <v>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0</v>
      </c>
    </row>
    <row r="310" spans="1:20" x14ac:dyDescent="0.2">
      <c r="A310" t="str">
        <f>'Upload Sheet Pull'!A312</f>
        <v>Budget</v>
      </c>
      <c r="B310" t="str">
        <f>'Upload Sheet Pull'!B312</f>
        <v>7070-000000</v>
      </c>
      <c r="C310">
        <f>'Upload Sheet Pull'!C312</f>
        <v>900</v>
      </c>
      <c r="D310" t="str">
        <f>'Upload Sheet Pull'!D312</f>
        <v>043</v>
      </c>
      <c r="F310" t="str">
        <f>IF('Upload Sheet Pull'!E312="","",'Upload Sheet Pull'!E312)</f>
        <v/>
      </c>
      <c r="H310" s="48">
        <f>'Upload Sheet Pull'!J312</f>
        <v>0</v>
      </c>
      <c r="I310" s="48">
        <f>'Upload Sheet Pull'!K312</f>
        <v>0</v>
      </c>
      <c r="J310" s="48">
        <f>'Upload Sheet Pull'!L312</f>
        <v>0</v>
      </c>
      <c r="K310" s="48">
        <f>'Upload Sheet Pull'!M312</f>
        <v>0</v>
      </c>
      <c r="L310" s="48">
        <f>'Upload Sheet Pull'!N312</f>
        <v>0</v>
      </c>
      <c r="M310" s="48">
        <f>'Upload Sheet Pull'!O312</f>
        <v>0</v>
      </c>
      <c r="N310" s="48">
        <f>'Upload Sheet Pull'!P312</f>
        <v>0</v>
      </c>
      <c r="O310" s="48">
        <f>'Upload Sheet Pull'!Q312</f>
        <v>0</v>
      </c>
      <c r="P310" s="48">
        <f>'Upload Sheet Pull'!R312</f>
        <v>0</v>
      </c>
      <c r="Q310" s="48">
        <f>'Upload Sheet Pull'!S312</f>
        <v>0</v>
      </c>
      <c r="R310" s="48">
        <f>'Upload Sheet Pull'!T312</f>
        <v>0</v>
      </c>
      <c r="S310" s="48">
        <f>'Upload Sheet Pull'!U312</f>
        <v>0</v>
      </c>
      <c r="T310" s="48">
        <f t="shared" si="5"/>
        <v>0</v>
      </c>
    </row>
    <row r="311" spans="1:20" x14ac:dyDescent="0.2">
      <c r="A311" t="str">
        <f>'Upload Sheet Pull'!A313</f>
        <v>Budget</v>
      </c>
      <c r="B311" t="str">
        <f>'Upload Sheet Pull'!B313</f>
        <v>7084-000000</v>
      </c>
      <c r="C311">
        <f>'Upload Sheet Pull'!C313</f>
        <v>900</v>
      </c>
      <c r="D311" t="str">
        <f>'Upload Sheet Pull'!D313</f>
        <v>043</v>
      </c>
      <c r="F311" t="str">
        <f>IF('Upload Sheet Pull'!E313="","",'Upload Sheet Pull'!E313)</f>
        <v/>
      </c>
      <c r="H311" s="48">
        <f>'Upload Sheet Pull'!J313</f>
        <v>0</v>
      </c>
      <c r="I311" s="48">
        <f>'Upload Sheet Pull'!K313</f>
        <v>0</v>
      </c>
      <c r="J311" s="48">
        <f>'Upload Sheet Pull'!L313</f>
        <v>0</v>
      </c>
      <c r="K311" s="48">
        <f>'Upload Sheet Pull'!M313</f>
        <v>0</v>
      </c>
      <c r="L311" s="48">
        <f>'Upload Sheet Pull'!N313</f>
        <v>0</v>
      </c>
      <c r="M311" s="48">
        <f>'Upload Sheet Pull'!O313</f>
        <v>100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100</v>
      </c>
    </row>
    <row r="312" spans="1:20" x14ac:dyDescent="0.2">
      <c r="A312" t="str">
        <f>'Upload Sheet Pull'!A314</f>
        <v>Budget</v>
      </c>
      <c r="B312" t="str">
        <f>'Upload Sheet Pull'!B314</f>
        <v>7088-000000</v>
      </c>
      <c r="C312">
        <f>'Upload Sheet Pull'!C314</f>
        <v>900</v>
      </c>
      <c r="D312" t="str">
        <f>'Upload Sheet Pull'!D314</f>
        <v>043</v>
      </c>
      <c r="F312" t="str">
        <f>IF('Upload Sheet Pull'!E314="","",'Upload Sheet Pull'!E314)</f>
        <v/>
      </c>
      <c r="H312" s="48">
        <f>'Upload Sheet Pull'!J314</f>
        <v>0</v>
      </c>
      <c r="I312" s="48">
        <f>'Upload Sheet Pull'!K314</f>
        <v>0</v>
      </c>
      <c r="J312" s="48">
        <f>'Upload Sheet Pull'!L314</f>
        <v>0</v>
      </c>
      <c r="K312" s="48">
        <f>'Upload Sheet Pull'!M314</f>
        <v>0</v>
      </c>
      <c r="L312" s="48">
        <f>'Upload Sheet Pull'!N314</f>
        <v>0</v>
      </c>
      <c r="M312" s="48">
        <f>'Upload Sheet Pull'!O314</f>
        <v>0</v>
      </c>
      <c r="N312" s="48">
        <f>'Upload Sheet Pull'!P314</f>
        <v>0</v>
      </c>
      <c r="O312" s="48">
        <f>'Upload Sheet Pull'!Q314</f>
        <v>0</v>
      </c>
      <c r="P312" s="48">
        <f>'Upload Sheet Pull'!R314</f>
        <v>400</v>
      </c>
      <c r="Q312" s="48">
        <f>'Upload Sheet Pull'!S314</f>
        <v>0</v>
      </c>
      <c r="R312" s="48">
        <f>'Upload Sheet Pull'!T314</f>
        <v>0</v>
      </c>
      <c r="S312" s="48">
        <f>'Upload Sheet Pull'!U314</f>
        <v>0</v>
      </c>
      <c r="T312" s="48">
        <f t="shared" si="5"/>
        <v>400</v>
      </c>
    </row>
    <row r="313" spans="1:20" x14ac:dyDescent="0.2">
      <c r="A313" t="str">
        <f>'Upload Sheet Pull'!A315</f>
        <v>Budget</v>
      </c>
      <c r="B313" t="str">
        <f>'Upload Sheet Pull'!B315</f>
        <v>7090-000000</v>
      </c>
      <c r="C313">
        <f>'Upload Sheet Pull'!C315</f>
        <v>900</v>
      </c>
      <c r="D313" t="str">
        <f>'Upload Sheet Pull'!D315</f>
        <v>043</v>
      </c>
      <c r="F313" t="str">
        <f>IF('Upload Sheet Pull'!E315="","",'Upload Sheet Pull'!E315)</f>
        <v/>
      </c>
      <c r="H313" s="48">
        <f>'Upload Sheet Pull'!J315</f>
        <v>0</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0</v>
      </c>
    </row>
    <row r="314" spans="1:20" x14ac:dyDescent="0.2">
      <c r="A314" t="str">
        <f>'Upload Sheet Pull'!A317</f>
        <v>Budget</v>
      </c>
      <c r="B314" t="str">
        <f>'Upload Sheet Pull'!B316</f>
        <v/>
      </c>
      <c r="C314">
        <f>'Upload Sheet Pull'!C316</f>
        <v>900</v>
      </c>
      <c r="D314" t="str">
        <f>'Upload Sheet Pull'!D316</f>
        <v>043</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2">
      <c r="A315" t="str">
        <f>'Upload Sheet Pull'!A318</f>
        <v>Budget</v>
      </c>
      <c r="B315" t="str">
        <f>'Upload Sheet Pull'!B317</f>
        <v/>
      </c>
      <c r="C315">
        <f>'Upload Sheet Pull'!C317</f>
        <v>900</v>
      </c>
      <c r="D315" t="str">
        <f>'Upload Sheet Pull'!D317</f>
        <v>043</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2">
      <c r="A316" t="str">
        <f>'Upload Sheet Pull'!A319</f>
        <v>Budget</v>
      </c>
      <c r="B316" t="str">
        <f>'Upload Sheet Pull'!B318</f>
        <v/>
      </c>
      <c r="C316">
        <f>'Upload Sheet Pull'!C318</f>
        <v>900</v>
      </c>
      <c r="D316" t="str">
        <f>'Upload Sheet Pull'!D318</f>
        <v>043</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2">
      <c r="A317" t="str">
        <f>'Upload Sheet Pull'!A320</f>
        <v>Budget</v>
      </c>
      <c r="B317" t="str">
        <f>'Upload Sheet Pull'!B319</f>
        <v/>
      </c>
      <c r="C317">
        <f>'Upload Sheet Pull'!C319</f>
        <v>900</v>
      </c>
      <c r="D317" t="str">
        <f>'Upload Sheet Pull'!D319</f>
        <v>043</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2">
      <c r="A318" t="str">
        <f>'Upload Sheet Pull'!A321</f>
        <v>Budget</v>
      </c>
      <c r="B318" t="str">
        <f>'Upload Sheet Pull'!B320</f>
        <v/>
      </c>
      <c r="C318">
        <f>'Upload Sheet Pull'!C320</f>
        <v>900</v>
      </c>
      <c r="D318" t="str">
        <f>'Upload Sheet Pull'!D320</f>
        <v>043</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2">
      <c r="A319" t="str">
        <f>'Upload Sheet Pull'!A322</f>
        <v>Budget</v>
      </c>
      <c r="B319" t="str">
        <f>'Upload Sheet Pull'!B321</f>
        <v/>
      </c>
      <c r="C319">
        <f>'Upload Sheet Pull'!C321</f>
        <v>900</v>
      </c>
      <c r="D319" t="str">
        <f>'Upload Sheet Pull'!D321</f>
        <v>043</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2">
      <c r="A320" t="str">
        <f>'Upload Sheet Pull'!A323</f>
        <v>Budget</v>
      </c>
      <c r="B320" t="str">
        <f>'Upload Sheet Pull'!B322</f>
        <v/>
      </c>
      <c r="C320">
        <f>'Upload Sheet Pull'!C322</f>
        <v>900</v>
      </c>
      <c r="D320" t="str">
        <f>'Upload Sheet Pull'!D322</f>
        <v>043</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2">
      <c r="A321" t="str">
        <f>'Upload Sheet Pull'!A323</f>
        <v>Budget</v>
      </c>
      <c r="B321" t="str">
        <f>'Upload Sheet Pull'!B323</f>
        <v/>
      </c>
      <c r="C321">
        <f>'Upload Sheet Pull'!C323</f>
        <v>900</v>
      </c>
      <c r="D321" t="str">
        <f>'Upload Sheet Pull'!D323</f>
        <v>043</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2">
      <c r="A322" t="str">
        <f>'Upload Sheet Pull'!A324</f>
        <v>Budget</v>
      </c>
      <c r="B322" t="str">
        <f>'Upload Sheet Pull'!B324</f>
        <v>7078-000000</v>
      </c>
      <c r="C322">
        <f>'Upload Sheet Pull'!C324</f>
        <v>910</v>
      </c>
      <c r="D322" t="str">
        <f>'Upload Sheet Pull'!D324</f>
        <v>043</v>
      </c>
      <c r="F322" t="str">
        <f>IF('Upload Sheet Pull'!E324="","",'Upload Sheet Pull'!E324)</f>
        <v/>
      </c>
      <c r="H322" s="48">
        <f>'Upload Sheet Pull'!J324</f>
        <v>0</v>
      </c>
      <c r="I322" s="48">
        <f>'Upload Sheet Pull'!K324</f>
        <v>200</v>
      </c>
      <c r="J322" s="48">
        <f>'Upload Sheet Pull'!L324</f>
        <v>0</v>
      </c>
      <c r="K322" s="48">
        <f>'Upload Sheet Pull'!M324</f>
        <v>0</v>
      </c>
      <c r="L322" s="48">
        <f>'Upload Sheet Pull'!N324</f>
        <v>0</v>
      </c>
      <c r="M322" s="48">
        <f>'Upload Sheet Pull'!O324</f>
        <v>0</v>
      </c>
      <c r="N322" s="48">
        <f>'Upload Sheet Pull'!P324</f>
        <v>200</v>
      </c>
      <c r="O322" s="48">
        <f>'Upload Sheet Pull'!Q324</f>
        <v>0</v>
      </c>
      <c r="P322" s="48">
        <f>'Upload Sheet Pull'!R324</f>
        <v>0</v>
      </c>
      <c r="Q322" s="48">
        <f>'Upload Sheet Pull'!S324</f>
        <v>600</v>
      </c>
      <c r="R322" s="48">
        <f>'Upload Sheet Pull'!T324</f>
        <v>0</v>
      </c>
      <c r="S322" s="48">
        <f>'Upload Sheet Pull'!U324</f>
        <v>0</v>
      </c>
      <c r="T322" s="48">
        <f t="shared" si="5"/>
        <v>1000</v>
      </c>
    </row>
    <row r="323" spans="1:20" x14ac:dyDescent="0.2">
      <c r="A323" t="str">
        <f>'Upload Sheet Pull'!A325</f>
        <v>Budget</v>
      </c>
      <c r="B323" t="str">
        <f>'Upload Sheet Pull'!B325</f>
        <v>7016-000000</v>
      </c>
      <c r="C323">
        <f>'Upload Sheet Pull'!C325</f>
        <v>910</v>
      </c>
      <c r="D323" t="str">
        <f>'Upload Sheet Pull'!D325</f>
        <v>043</v>
      </c>
      <c r="F323" t="str">
        <f>IF('Upload Sheet Pull'!E325="","",'Upload Sheet Pull'!E325)</f>
        <v/>
      </c>
      <c r="H323" s="48">
        <f>'Upload Sheet Pull'!J325</f>
        <v>0</v>
      </c>
      <c r="I323" s="48">
        <f>'Upload Sheet Pull'!K325</f>
        <v>0</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0</v>
      </c>
    </row>
    <row r="324" spans="1:20" x14ac:dyDescent="0.2">
      <c r="A324" t="str">
        <f>'Upload Sheet Pull'!A326</f>
        <v>Budget</v>
      </c>
      <c r="B324" t="str">
        <f>'Upload Sheet Pull'!B326</f>
        <v>7078-000000</v>
      </c>
      <c r="C324">
        <f>'Upload Sheet Pull'!C326</f>
        <v>911</v>
      </c>
      <c r="D324" t="str">
        <f>'Upload Sheet Pull'!D326</f>
        <v>043</v>
      </c>
      <c r="F324" t="str">
        <f>IF('Upload Sheet Pull'!E326="","",'Upload Sheet Pull'!E326)</f>
        <v/>
      </c>
      <c r="H324" s="48">
        <f>'Upload Sheet Pull'!J326</f>
        <v>0</v>
      </c>
      <c r="I324" s="48">
        <f>'Upload Sheet Pull'!K326</f>
        <v>200</v>
      </c>
      <c r="J324" s="48">
        <f>'Upload Sheet Pull'!L326</f>
        <v>0</v>
      </c>
      <c r="K324" s="48">
        <f>'Upload Sheet Pull'!M326</f>
        <v>0</v>
      </c>
      <c r="L324" s="48">
        <f>'Upload Sheet Pull'!N326</f>
        <v>0</v>
      </c>
      <c r="M324" s="48">
        <f>'Upload Sheet Pull'!O326</f>
        <v>0</v>
      </c>
      <c r="N324" s="48">
        <f>'Upload Sheet Pull'!P326</f>
        <v>200</v>
      </c>
      <c r="O324" s="48">
        <f>'Upload Sheet Pull'!Q326</f>
        <v>0</v>
      </c>
      <c r="P324" s="48">
        <f>'Upload Sheet Pull'!R326</f>
        <v>0</v>
      </c>
      <c r="Q324" s="48">
        <f>'Upload Sheet Pull'!S326</f>
        <v>600</v>
      </c>
      <c r="R324" s="48">
        <f>'Upload Sheet Pull'!T326</f>
        <v>0</v>
      </c>
      <c r="S324" s="48">
        <f>'Upload Sheet Pull'!U326</f>
        <v>0</v>
      </c>
      <c r="T324" s="48">
        <f t="shared" si="5"/>
        <v>1000</v>
      </c>
    </row>
    <row r="325" spans="1:20" x14ac:dyDescent="0.2">
      <c r="A325" t="str">
        <f>'Upload Sheet Pull'!A327</f>
        <v>Budget</v>
      </c>
      <c r="B325" t="str">
        <f>'Upload Sheet Pull'!B327</f>
        <v>7016-000000</v>
      </c>
      <c r="C325">
        <f>'Upload Sheet Pull'!C327</f>
        <v>911</v>
      </c>
      <c r="D325" t="str">
        <f>'Upload Sheet Pull'!D327</f>
        <v>043</v>
      </c>
      <c r="F325" t="str">
        <f>IF('Upload Sheet Pull'!E327="","",'Upload Sheet Pull'!E327)</f>
        <v/>
      </c>
      <c r="H325" s="48">
        <f>'Upload Sheet Pull'!J327</f>
        <v>0</v>
      </c>
      <c r="I325" s="48">
        <f>'Upload Sheet Pull'!K327</f>
        <v>0</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0</v>
      </c>
    </row>
    <row r="326" spans="1:20" x14ac:dyDescent="0.2">
      <c r="A326" t="str">
        <f>'Upload Sheet Pull'!A328</f>
        <v>Budget</v>
      </c>
      <c r="B326" t="str">
        <f>'Upload Sheet Pull'!B328</f>
        <v>7078-000000</v>
      </c>
      <c r="C326">
        <f>'Upload Sheet Pull'!C328</f>
        <v>912</v>
      </c>
      <c r="D326" t="str">
        <f>'Upload Sheet Pull'!D328</f>
        <v>043</v>
      </c>
      <c r="F326" t="str">
        <f>IF('Upload Sheet Pull'!E328="","",'Upload Sheet Pull'!E328)</f>
        <v/>
      </c>
      <c r="H326" s="48">
        <f>'Upload Sheet Pull'!J328</f>
        <v>0</v>
      </c>
      <c r="I326" s="48">
        <f>'Upload Sheet Pull'!K328</f>
        <v>200</v>
      </c>
      <c r="J326" s="48">
        <f>'Upload Sheet Pull'!L328</f>
        <v>0</v>
      </c>
      <c r="K326" s="48">
        <f>'Upload Sheet Pull'!M328</f>
        <v>0</v>
      </c>
      <c r="L326" s="48">
        <f>'Upload Sheet Pull'!N328</f>
        <v>0</v>
      </c>
      <c r="M326" s="48">
        <f>'Upload Sheet Pull'!O328</f>
        <v>0</v>
      </c>
      <c r="N326" s="48">
        <f>'Upload Sheet Pull'!P328</f>
        <v>200</v>
      </c>
      <c r="O326" s="48">
        <f>'Upload Sheet Pull'!Q328</f>
        <v>0</v>
      </c>
      <c r="P326" s="48">
        <f>'Upload Sheet Pull'!R328</f>
        <v>0</v>
      </c>
      <c r="Q326" s="48">
        <f>'Upload Sheet Pull'!S328</f>
        <v>0</v>
      </c>
      <c r="R326" s="48">
        <f>'Upload Sheet Pull'!T328</f>
        <v>0</v>
      </c>
      <c r="S326" s="48">
        <f>'Upload Sheet Pull'!U328</f>
        <v>0</v>
      </c>
      <c r="T326" s="48">
        <f t="shared" si="5"/>
        <v>400</v>
      </c>
    </row>
    <row r="327" spans="1:20" x14ac:dyDescent="0.2">
      <c r="A327" t="str">
        <f>'Upload Sheet Pull'!A329</f>
        <v>Budget</v>
      </c>
      <c r="B327" t="str">
        <f>'Upload Sheet Pull'!B329</f>
        <v>7016-000000</v>
      </c>
      <c r="C327">
        <f>'Upload Sheet Pull'!C329</f>
        <v>912</v>
      </c>
      <c r="D327" t="str">
        <f>'Upload Sheet Pull'!D329</f>
        <v>043</v>
      </c>
      <c r="F327" t="str">
        <f>IF('Upload Sheet Pull'!E329="","",'Upload Sheet Pull'!E329)</f>
        <v/>
      </c>
      <c r="H327" s="48">
        <f>'Upload Sheet Pull'!J329</f>
        <v>0</v>
      </c>
      <c r="I327" s="48">
        <f>'Upload Sheet Pull'!K329</f>
        <v>0</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600</v>
      </c>
      <c r="R327" s="48">
        <f>'Upload Sheet Pull'!T329</f>
        <v>0</v>
      </c>
      <c r="S327" s="48">
        <f>'Upload Sheet Pull'!U329</f>
        <v>0</v>
      </c>
      <c r="T327" s="48">
        <f t="shared" si="5"/>
        <v>600</v>
      </c>
    </row>
    <row r="328" spans="1:20" x14ac:dyDescent="0.2">
      <c r="A328" t="str">
        <f>'Upload Sheet Pull'!A330</f>
        <v>Budget</v>
      </c>
      <c r="B328" t="str">
        <f>'Upload Sheet Pull'!B330</f>
        <v>7078-000000</v>
      </c>
      <c r="C328">
        <f>'Upload Sheet Pull'!C330</f>
        <v>913</v>
      </c>
      <c r="D328" t="str">
        <f>'Upload Sheet Pull'!D330</f>
        <v>043</v>
      </c>
      <c r="F328" t="str">
        <f>IF('Upload Sheet Pull'!E330="","",'Upload Sheet Pull'!E330)</f>
        <v/>
      </c>
      <c r="H328" s="48">
        <f>'Upload Sheet Pull'!J330</f>
        <v>0</v>
      </c>
      <c r="I328" s="48">
        <f>'Upload Sheet Pull'!K330</f>
        <v>0</v>
      </c>
      <c r="J328" s="48">
        <f>'Upload Sheet Pull'!L330</f>
        <v>0</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0</v>
      </c>
      <c r="S328" s="48">
        <f>'Upload Sheet Pull'!U330</f>
        <v>0</v>
      </c>
      <c r="T328" s="48">
        <f t="shared" si="5"/>
        <v>0</v>
      </c>
    </row>
    <row r="329" spans="1:20" x14ac:dyDescent="0.2">
      <c r="A329" t="str">
        <f>'Upload Sheet Pull'!A331</f>
        <v>Budget</v>
      </c>
      <c r="B329" t="str">
        <f>'Upload Sheet Pull'!B331</f>
        <v>7016-000000</v>
      </c>
      <c r="C329">
        <f>'Upload Sheet Pull'!C331</f>
        <v>913</v>
      </c>
      <c r="D329" t="str">
        <f>'Upload Sheet Pull'!D331</f>
        <v>043</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2">
      <c r="A330" t="str">
        <f>'Upload Sheet Pull'!A332</f>
        <v>Budget</v>
      </c>
      <c r="B330" t="str">
        <f>'Upload Sheet Pull'!B332</f>
        <v>7078-000000</v>
      </c>
      <c r="C330">
        <f>'Upload Sheet Pull'!C332</f>
        <v>914</v>
      </c>
      <c r="D330" t="str">
        <f>'Upload Sheet Pull'!D332</f>
        <v>043</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0</v>
      </c>
      <c r="T330" s="48">
        <f t="shared" si="5"/>
        <v>0</v>
      </c>
    </row>
    <row r="331" spans="1:20" x14ac:dyDescent="0.2">
      <c r="A331" t="str">
        <f>'Upload Sheet Pull'!A333</f>
        <v>Budget</v>
      </c>
      <c r="B331" t="str">
        <f>'Upload Sheet Pull'!B333</f>
        <v>7016-000000</v>
      </c>
      <c r="C331">
        <f>'Upload Sheet Pull'!C333</f>
        <v>914</v>
      </c>
      <c r="D331" t="str">
        <f>'Upload Sheet Pull'!D333</f>
        <v>043</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2">
      <c r="A332" t="str">
        <f>'Upload Sheet Pull'!A334</f>
        <v>Budget</v>
      </c>
      <c r="B332" t="str">
        <f>'Upload Sheet Pull'!B334</f>
        <v>7078-000000</v>
      </c>
      <c r="C332">
        <f>'Upload Sheet Pull'!C334</f>
        <v>915</v>
      </c>
      <c r="D332" t="str">
        <f>'Upload Sheet Pull'!D334</f>
        <v>043</v>
      </c>
      <c r="F332" t="str">
        <f>IF('Upload Sheet Pull'!E334="","",'Upload Sheet Pull'!E334)</f>
        <v/>
      </c>
      <c r="H332" s="48">
        <f>'Upload Sheet Pull'!J334</f>
        <v>0</v>
      </c>
      <c r="I332" s="48">
        <f>'Upload Sheet Pull'!K334</f>
        <v>0</v>
      </c>
      <c r="J332" s="48">
        <f>'Upload Sheet Pull'!L334</f>
        <v>0</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0</v>
      </c>
      <c r="S332" s="48">
        <f>'Upload Sheet Pull'!U334</f>
        <v>0</v>
      </c>
      <c r="T332" s="48">
        <f t="shared" si="5"/>
        <v>0</v>
      </c>
    </row>
    <row r="333" spans="1:20" x14ac:dyDescent="0.2">
      <c r="A333" t="str">
        <f>'Upload Sheet Pull'!A335</f>
        <v>Budget</v>
      </c>
      <c r="B333" t="str">
        <f>'Upload Sheet Pull'!B335</f>
        <v>7016-000000</v>
      </c>
      <c r="C333">
        <f>'Upload Sheet Pull'!C335</f>
        <v>915</v>
      </c>
      <c r="D333" t="str">
        <f>'Upload Sheet Pull'!D335</f>
        <v>043</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2">
      <c r="A334" t="str">
        <f>'Upload Sheet Pull'!A336</f>
        <v>Budget</v>
      </c>
      <c r="B334" t="str">
        <f>'Upload Sheet Pull'!B336</f>
        <v>7078-000000</v>
      </c>
      <c r="C334">
        <f>'Upload Sheet Pull'!C336</f>
        <v>916</v>
      </c>
      <c r="D334" t="str">
        <f>'Upload Sheet Pull'!D336</f>
        <v>043</v>
      </c>
      <c r="F334" t="str">
        <f>IF('Upload Sheet Pull'!E336="","",'Upload Sheet Pull'!E336)</f>
        <v/>
      </c>
      <c r="H334" s="48">
        <f>'Upload Sheet Pull'!J336</f>
        <v>0</v>
      </c>
      <c r="I334" s="48">
        <f>'Upload Sheet Pull'!K336</f>
        <v>0</v>
      </c>
      <c r="J334" s="48">
        <f>'Upload Sheet Pull'!L336</f>
        <v>0</v>
      </c>
      <c r="K334" s="48">
        <f>'Upload Sheet Pull'!M336</f>
        <v>0</v>
      </c>
      <c r="L334" s="48">
        <f>'Upload Sheet Pull'!N336</f>
        <v>0</v>
      </c>
      <c r="M334" s="48">
        <f>'Upload Sheet Pull'!O336</f>
        <v>0</v>
      </c>
      <c r="N334" s="48">
        <f>'Upload Sheet Pull'!P336</f>
        <v>0</v>
      </c>
      <c r="O334" s="48">
        <f>'Upload Sheet Pull'!Q336</f>
        <v>0</v>
      </c>
      <c r="P334" s="48">
        <f>'Upload Sheet Pull'!R336</f>
        <v>0</v>
      </c>
      <c r="Q334" s="48">
        <f>'Upload Sheet Pull'!S336</f>
        <v>0</v>
      </c>
      <c r="R334" s="48">
        <f>'Upload Sheet Pull'!T336</f>
        <v>0</v>
      </c>
      <c r="S334" s="48">
        <f>'Upload Sheet Pull'!U336</f>
        <v>0</v>
      </c>
      <c r="T334" s="48">
        <f t="shared" si="5"/>
        <v>0</v>
      </c>
    </row>
    <row r="335" spans="1:20" x14ac:dyDescent="0.2">
      <c r="A335" t="str">
        <f>'Upload Sheet Pull'!A337</f>
        <v>Budget</v>
      </c>
      <c r="B335" t="str">
        <f>'Upload Sheet Pull'!B337</f>
        <v>7016-000000</v>
      </c>
      <c r="C335">
        <f>'Upload Sheet Pull'!C337</f>
        <v>916</v>
      </c>
      <c r="D335" t="str">
        <f>'Upload Sheet Pull'!D337</f>
        <v>043</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2">
      <c r="A336" t="str">
        <f>'Upload Sheet Pull'!A338</f>
        <v>Budget</v>
      </c>
      <c r="B336" t="str">
        <f>'Upload Sheet Pull'!B338</f>
        <v>7078-000000</v>
      </c>
      <c r="C336">
        <f>'Upload Sheet Pull'!C338</f>
        <v>917</v>
      </c>
      <c r="D336" t="str">
        <f>'Upload Sheet Pull'!D338</f>
        <v>043</v>
      </c>
      <c r="F336" t="str">
        <f>IF('Upload Sheet Pull'!E338="","",'Upload Sheet Pull'!E338)</f>
        <v/>
      </c>
      <c r="H336" s="48">
        <f>'Upload Sheet Pull'!J338</f>
        <v>0</v>
      </c>
      <c r="I336" s="48">
        <f>'Upload Sheet Pull'!K338</f>
        <v>0</v>
      </c>
      <c r="J336" s="48">
        <f>'Upload Sheet Pull'!L338</f>
        <v>0</v>
      </c>
      <c r="K336" s="48">
        <f>'Upload Sheet Pull'!M338</f>
        <v>0</v>
      </c>
      <c r="L336" s="48">
        <f>'Upload Sheet Pull'!N338</f>
        <v>0</v>
      </c>
      <c r="M336" s="48">
        <f>'Upload Sheet Pull'!O338</f>
        <v>0</v>
      </c>
      <c r="N336" s="48">
        <f>'Upload Sheet Pull'!P338</f>
        <v>0</v>
      </c>
      <c r="O336" s="48">
        <f>'Upload Sheet Pull'!Q338</f>
        <v>0</v>
      </c>
      <c r="P336" s="48">
        <f>'Upload Sheet Pull'!R338</f>
        <v>0</v>
      </c>
      <c r="Q336" s="48">
        <f>'Upload Sheet Pull'!S338</f>
        <v>0</v>
      </c>
      <c r="R336" s="48">
        <f>'Upload Sheet Pull'!T338</f>
        <v>0</v>
      </c>
      <c r="S336" s="48">
        <f>'Upload Sheet Pull'!U338</f>
        <v>0</v>
      </c>
      <c r="T336" s="48">
        <f t="shared" si="5"/>
        <v>0</v>
      </c>
    </row>
    <row r="337" spans="1:20" x14ac:dyDescent="0.2">
      <c r="A337" t="str">
        <f>'Upload Sheet Pull'!A339</f>
        <v>Budget</v>
      </c>
      <c r="B337" t="str">
        <f>'Upload Sheet Pull'!B339</f>
        <v>7016-000000</v>
      </c>
      <c r="C337">
        <f>'Upload Sheet Pull'!C339</f>
        <v>917</v>
      </c>
      <c r="D337" t="str">
        <f>'Upload Sheet Pull'!D339</f>
        <v>043</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2">
      <c r="A338" t="str">
        <f>'Upload Sheet Pull'!A340</f>
        <v>Budget</v>
      </c>
      <c r="B338" t="str">
        <f>'Upload Sheet Pull'!B340</f>
        <v>7078-000000</v>
      </c>
      <c r="C338">
        <f>'Upload Sheet Pull'!C340</f>
        <v>918</v>
      </c>
      <c r="D338" t="str">
        <f>'Upload Sheet Pull'!D340</f>
        <v>043</v>
      </c>
      <c r="F338" t="str">
        <f>IF('Upload Sheet Pull'!E340="","",'Upload Sheet Pull'!E340)</f>
        <v/>
      </c>
      <c r="H338" s="48">
        <f>'Upload Sheet Pull'!J340</f>
        <v>0</v>
      </c>
      <c r="I338" s="48">
        <f>'Upload Sheet Pull'!K340</f>
        <v>0</v>
      </c>
      <c r="J338" s="48">
        <f>'Upload Sheet Pull'!L340</f>
        <v>0</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0</v>
      </c>
      <c r="S338" s="48">
        <f>'Upload Sheet Pull'!U340</f>
        <v>0</v>
      </c>
      <c r="T338" s="48">
        <f t="shared" si="5"/>
        <v>0</v>
      </c>
    </row>
    <row r="339" spans="1:20" x14ac:dyDescent="0.2">
      <c r="A339" t="str">
        <f>'Upload Sheet Pull'!A341</f>
        <v>Budget</v>
      </c>
      <c r="B339" t="str">
        <f>'Upload Sheet Pull'!B341</f>
        <v>7016-000000</v>
      </c>
      <c r="C339">
        <f>'Upload Sheet Pull'!C341</f>
        <v>918</v>
      </c>
      <c r="D339" t="str">
        <f>'Upload Sheet Pull'!D341</f>
        <v>043</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2">
      <c r="A340" t="str">
        <f>'Upload Sheet Pull'!A342</f>
        <v>Budget</v>
      </c>
      <c r="B340" t="str">
        <f>'Upload Sheet Pull'!B342</f>
        <v>7078-000000</v>
      </c>
      <c r="C340">
        <f>'Upload Sheet Pull'!C342</f>
        <v>919</v>
      </c>
      <c r="D340" t="str">
        <f>'Upload Sheet Pull'!D342</f>
        <v>043</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2">
      <c r="A341" t="str">
        <f>'Upload Sheet Pull'!A343</f>
        <v>Budget</v>
      </c>
      <c r="B341" t="str">
        <f>'Upload Sheet Pull'!B343</f>
        <v>7016-000000</v>
      </c>
      <c r="C341">
        <f>'Upload Sheet Pull'!C343</f>
        <v>919</v>
      </c>
      <c r="D341" t="str">
        <f>'Upload Sheet Pull'!D343</f>
        <v>043</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2">
      <c r="A342" t="str">
        <f>'Upload Sheet Pull'!A344</f>
        <v>Budget</v>
      </c>
      <c r="B342" t="str">
        <f>'Upload Sheet Pull'!B344</f>
        <v>7078-000000</v>
      </c>
      <c r="C342">
        <f>'Upload Sheet Pull'!C344</f>
        <v>920</v>
      </c>
      <c r="D342" t="str">
        <f>'Upload Sheet Pull'!D344</f>
        <v>043</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0</v>
      </c>
      <c r="R342" s="48">
        <f>'Upload Sheet Pull'!T344</f>
        <v>0</v>
      </c>
      <c r="S342" s="48">
        <f>'Upload Sheet Pull'!U344</f>
        <v>0</v>
      </c>
      <c r="T342" s="48">
        <f t="shared" si="5"/>
        <v>0</v>
      </c>
    </row>
    <row r="343" spans="1:20" x14ac:dyDescent="0.2">
      <c r="A343" t="str">
        <f>'Upload Sheet Pull'!A345</f>
        <v>Budget</v>
      </c>
      <c r="B343" t="str">
        <f>'Upload Sheet Pull'!B345</f>
        <v>7016-000000</v>
      </c>
      <c r="C343">
        <f>'Upload Sheet Pull'!C345</f>
        <v>920</v>
      </c>
      <c r="D343" t="str">
        <f>'Upload Sheet Pull'!D345</f>
        <v>043</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300</v>
      </c>
      <c r="R343" s="48">
        <f>'Upload Sheet Pull'!T345</f>
        <v>0</v>
      </c>
      <c r="S343" s="48">
        <f>'Upload Sheet Pull'!U345</f>
        <v>0</v>
      </c>
      <c r="T343" s="48">
        <f t="shared" si="5"/>
        <v>300</v>
      </c>
    </row>
    <row r="344" spans="1:20" x14ac:dyDescent="0.2">
      <c r="A344" t="str">
        <f>'Upload Sheet Pull'!A346</f>
        <v>Budget</v>
      </c>
      <c r="B344" t="str">
        <f>'Upload Sheet Pull'!B346</f>
        <v>7078-000000</v>
      </c>
      <c r="C344">
        <f>'Upload Sheet Pull'!C346</f>
        <v>921</v>
      </c>
      <c r="D344" t="str">
        <f>'Upload Sheet Pull'!D346</f>
        <v>043</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100</v>
      </c>
      <c r="R344" s="48">
        <f>'Upload Sheet Pull'!T346</f>
        <v>0</v>
      </c>
      <c r="S344" s="48">
        <f>'Upload Sheet Pull'!U346</f>
        <v>0</v>
      </c>
      <c r="T344" s="48">
        <f t="shared" si="5"/>
        <v>100</v>
      </c>
    </row>
    <row r="345" spans="1:20" x14ac:dyDescent="0.2">
      <c r="A345" t="str">
        <f>'Upload Sheet Pull'!A347</f>
        <v>Budget</v>
      </c>
      <c r="B345" t="str">
        <f>'Upload Sheet Pull'!B347</f>
        <v>7016-000000</v>
      </c>
      <c r="C345">
        <f>'Upload Sheet Pull'!C347</f>
        <v>921</v>
      </c>
      <c r="D345" t="str">
        <f>'Upload Sheet Pull'!D347</f>
        <v>043</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2">
      <c r="A346" t="str">
        <f>'Upload Sheet Pull'!A348</f>
        <v>Budget</v>
      </c>
      <c r="B346" t="str">
        <f>'Upload Sheet Pull'!B348</f>
        <v>7078-000000</v>
      </c>
      <c r="C346">
        <f>'Upload Sheet Pull'!C348</f>
        <v>922</v>
      </c>
      <c r="D346" t="str">
        <f>'Upload Sheet Pull'!D348</f>
        <v>043</v>
      </c>
      <c r="F346" t="str">
        <f>IF('Upload Sheet Pull'!E348="","",'Upload Sheet Pull'!E348)</f>
        <v/>
      </c>
      <c r="H346" s="48">
        <f>'Upload Sheet Pull'!J348</f>
        <v>0</v>
      </c>
      <c r="I346" s="48">
        <f>'Upload Sheet Pull'!K348</f>
        <v>0</v>
      </c>
      <c r="J346" s="48">
        <f>'Upload Sheet Pull'!L348</f>
        <v>0</v>
      </c>
      <c r="K346" s="48">
        <f>'Upload Sheet Pull'!M348</f>
        <v>0</v>
      </c>
      <c r="L346" s="48">
        <f>'Upload Sheet Pull'!N348</f>
        <v>0</v>
      </c>
      <c r="M346" s="48">
        <f>'Upload Sheet Pull'!O348</f>
        <v>0</v>
      </c>
      <c r="N346" s="48">
        <f>'Upload Sheet Pull'!P348</f>
        <v>0</v>
      </c>
      <c r="O346" s="48">
        <f>'Upload Sheet Pull'!Q348</f>
        <v>0</v>
      </c>
      <c r="P346" s="48">
        <f>'Upload Sheet Pull'!R348</f>
        <v>0</v>
      </c>
      <c r="Q346" s="48">
        <f>'Upload Sheet Pull'!S348</f>
        <v>0</v>
      </c>
      <c r="R346" s="48">
        <f>'Upload Sheet Pull'!T348</f>
        <v>0</v>
      </c>
      <c r="S346" s="48">
        <f>'Upload Sheet Pull'!U348</f>
        <v>0</v>
      </c>
      <c r="T346" s="48">
        <f t="shared" si="5"/>
        <v>0</v>
      </c>
    </row>
    <row r="347" spans="1:20" x14ac:dyDescent="0.2">
      <c r="A347" t="str">
        <f>'Upload Sheet Pull'!A349</f>
        <v>Budget</v>
      </c>
      <c r="B347" t="str">
        <f>'Upload Sheet Pull'!B349</f>
        <v>7016-000000</v>
      </c>
      <c r="C347">
        <f>'Upload Sheet Pull'!C349</f>
        <v>922</v>
      </c>
      <c r="D347" t="str">
        <f>'Upload Sheet Pull'!D349</f>
        <v>043</v>
      </c>
      <c r="F347" t="str">
        <f>IF('Upload Sheet Pull'!E349="","",'Upload Sheet Pull'!E349)</f>
        <v/>
      </c>
      <c r="H347" s="48">
        <f>'Upload Sheet Pull'!J349</f>
        <v>0</v>
      </c>
      <c r="I347" s="48">
        <f>'Upload Sheet Pull'!K349</f>
        <v>0</v>
      </c>
      <c r="J347" s="48">
        <f>'Upload Sheet Pull'!L349</f>
        <v>0</v>
      </c>
      <c r="K347" s="48">
        <f>'Upload Sheet Pull'!M349</f>
        <v>0</v>
      </c>
      <c r="L347" s="48">
        <f>'Upload Sheet Pull'!N349</f>
        <v>0</v>
      </c>
      <c r="M347" s="48">
        <f>'Upload Sheet Pull'!O349</f>
        <v>0</v>
      </c>
      <c r="N347" s="48">
        <f>'Upload Sheet Pull'!P349</f>
        <v>0</v>
      </c>
      <c r="O347" s="48">
        <f>'Upload Sheet Pull'!Q349</f>
        <v>0</v>
      </c>
      <c r="P347" s="48">
        <f>'Upload Sheet Pull'!R349</f>
        <v>0</v>
      </c>
      <c r="Q347" s="48">
        <f>'Upload Sheet Pull'!S349</f>
        <v>0</v>
      </c>
      <c r="R347" s="48">
        <f>'Upload Sheet Pull'!T349</f>
        <v>0</v>
      </c>
      <c r="S347" s="48">
        <f>'Upload Sheet Pull'!U349</f>
        <v>0</v>
      </c>
      <c r="T347" s="48">
        <f t="shared" si="5"/>
        <v>0</v>
      </c>
    </row>
    <row r="348" spans="1:20" x14ac:dyDescent="0.2">
      <c r="A348" t="str">
        <f>'Upload Sheet Pull'!A350</f>
        <v>Budget</v>
      </c>
      <c r="B348" t="str">
        <f>'Upload Sheet Pull'!B350</f>
        <v>7056-000000</v>
      </c>
      <c r="C348">
        <f>'Upload Sheet Pull'!C350</f>
        <v>951</v>
      </c>
      <c r="D348" t="str">
        <f>'Upload Sheet Pull'!D350</f>
        <v>043</v>
      </c>
      <c r="F348" t="str">
        <f>IF('Upload Sheet Pull'!E350="","",'Upload Sheet Pull'!E350)</f>
        <v/>
      </c>
      <c r="H348" s="48">
        <f>'Upload Sheet Pull'!J350</f>
        <v>0</v>
      </c>
      <c r="I348" s="48">
        <f>'Upload Sheet Pull'!K350</f>
        <v>1170</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1170</v>
      </c>
    </row>
    <row r="349" spans="1:20" x14ac:dyDescent="0.2">
      <c r="A349" t="str">
        <f>'Upload Sheet Pull'!A351</f>
        <v>Budget</v>
      </c>
      <c r="B349" t="str">
        <f>'Upload Sheet Pull'!B351</f>
        <v>7060-000000</v>
      </c>
      <c r="C349">
        <f>'Upload Sheet Pull'!C351</f>
        <v>951</v>
      </c>
      <c r="D349" t="str">
        <f>'Upload Sheet Pull'!D351</f>
        <v>043</v>
      </c>
      <c r="F349" t="str">
        <f>IF('Upload Sheet Pull'!E351="","",'Upload Sheet Pull'!E351)</f>
        <v/>
      </c>
      <c r="H349" s="48">
        <f>'Upload Sheet Pull'!J351</f>
        <v>0</v>
      </c>
      <c r="I349" s="48">
        <f>'Upload Sheet Pull'!K351</f>
        <v>0</v>
      </c>
      <c r="J349" s="48">
        <f>'Upload Sheet Pull'!L351</f>
        <v>0</v>
      </c>
      <c r="K349" s="48">
        <f>'Upload Sheet Pull'!M351</f>
        <v>0</v>
      </c>
      <c r="L349" s="48">
        <f>'Upload Sheet Pull'!N351</f>
        <v>0</v>
      </c>
      <c r="M349" s="48">
        <f>'Upload Sheet Pull'!O351</f>
        <v>0</v>
      </c>
      <c r="N349" s="48">
        <f>'Upload Sheet Pull'!P351</f>
        <v>0</v>
      </c>
      <c r="O349" s="48">
        <f>'Upload Sheet Pull'!Q351</f>
        <v>0</v>
      </c>
      <c r="P349" s="48">
        <f>'Upload Sheet Pull'!R351</f>
        <v>0</v>
      </c>
      <c r="Q349" s="48">
        <f>'Upload Sheet Pull'!S351</f>
        <v>0</v>
      </c>
      <c r="R349" s="48">
        <f>'Upload Sheet Pull'!T351</f>
        <v>0</v>
      </c>
      <c r="S349" s="48">
        <f>'Upload Sheet Pull'!U351</f>
        <v>0</v>
      </c>
      <c r="T349" s="48">
        <f t="shared" si="5"/>
        <v>0</v>
      </c>
    </row>
    <row r="350" spans="1:20" x14ac:dyDescent="0.2">
      <c r="A350" t="str">
        <f>'Upload Sheet Pull'!A352</f>
        <v>Budget</v>
      </c>
      <c r="B350" t="str">
        <f>'Upload Sheet Pull'!B352</f>
        <v>7062-000000</v>
      </c>
      <c r="C350">
        <f>'Upload Sheet Pull'!C352</f>
        <v>951</v>
      </c>
      <c r="D350" t="str">
        <f>'Upload Sheet Pull'!D352</f>
        <v>043</v>
      </c>
      <c r="F350" t="str">
        <f>IF('Upload Sheet Pull'!E352="","",'Upload Sheet Pull'!E352)</f>
        <v/>
      </c>
      <c r="H350" s="48">
        <f>'Upload Sheet Pull'!J352</f>
        <v>0</v>
      </c>
      <c r="I350" s="48">
        <f>'Upload Sheet Pull'!K352</f>
        <v>0</v>
      </c>
      <c r="J350" s="48">
        <f>'Upload Sheet Pull'!L352</f>
        <v>0</v>
      </c>
      <c r="K350" s="48">
        <f>'Upload Sheet Pull'!M352</f>
        <v>0</v>
      </c>
      <c r="L350" s="48">
        <f>'Upload Sheet Pull'!N352</f>
        <v>200</v>
      </c>
      <c r="M350" s="48">
        <f>'Upload Sheet Pull'!O352</f>
        <v>0</v>
      </c>
      <c r="N350" s="48">
        <f>'Upload Sheet Pull'!P352</f>
        <v>0</v>
      </c>
      <c r="O350" s="48">
        <f>'Upload Sheet Pull'!Q352</f>
        <v>0</v>
      </c>
      <c r="P350" s="48">
        <f>'Upload Sheet Pull'!R352</f>
        <v>0</v>
      </c>
      <c r="Q350" s="48">
        <f>'Upload Sheet Pull'!S352</f>
        <v>200</v>
      </c>
      <c r="R350" s="48">
        <f>'Upload Sheet Pull'!T352</f>
        <v>0</v>
      </c>
      <c r="S350" s="48">
        <f>'Upload Sheet Pull'!U352</f>
        <v>0</v>
      </c>
      <c r="T350" s="48">
        <f t="shared" si="5"/>
        <v>400</v>
      </c>
    </row>
    <row r="351" spans="1:20" x14ac:dyDescent="0.2">
      <c r="A351" t="str">
        <f>'Upload Sheet Pull'!A353</f>
        <v>Budget</v>
      </c>
      <c r="B351" t="str">
        <f>'Upload Sheet Pull'!B353</f>
        <v>7064-000000</v>
      </c>
      <c r="C351">
        <f>'Upload Sheet Pull'!C353</f>
        <v>951</v>
      </c>
      <c r="D351" t="str">
        <f>'Upload Sheet Pull'!D353</f>
        <v>043</v>
      </c>
      <c r="F351" t="str">
        <f>IF('Upload Sheet Pull'!E353="","",'Upload Sheet Pull'!E353)</f>
        <v/>
      </c>
      <c r="H351" s="48">
        <f>'Upload Sheet Pull'!J353</f>
        <v>0</v>
      </c>
      <c r="I351" s="48">
        <f>'Upload Sheet Pull'!K353</f>
        <v>0</v>
      </c>
      <c r="J351" s="48">
        <f>'Upload Sheet Pull'!L353</f>
        <v>0</v>
      </c>
      <c r="K351" s="48">
        <f>'Upload Sheet Pull'!M353</f>
        <v>0</v>
      </c>
      <c r="L351" s="48">
        <f>'Upload Sheet Pull'!N353</f>
        <v>0</v>
      </c>
      <c r="M351" s="48">
        <f>'Upload Sheet Pull'!O353</f>
        <v>0</v>
      </c>
      <c r="N351" s="48">
        <f>'Upload Sheet Pull'!P353</f>
        <v>0</v>
      </c>
      <c r="O351" s="48">
        <f>'Upload Sheet Pull'!Q353</f>
        <v>0</v>
      </c>
      <c r="P351" s="48">
        <f>'Upload Sheet Pull'!R353</f>
        <v>0</v>
      </c>
      <c r="Q351" s="48">
        <f>'Upload Sheet Pull'!S353</f>
        <v>0</v>
      </c>
      <c r="R351" s="48">
        <f>'Upload Sheet Pull'!T353</f>
        <v>0</v>
      </c>
      <c r="S351" s="48">
        <f>'Upload Sheet Pull'!U353</f>
        <v>0</v>
      </c>
      <c r="T351" s="48">
        <f t="shared" si="5"/>
        <v>0</v>
      </c>
    </row>
    <row r="352" spans="1:20" x14ac:dyDescent="0.2">
      <c r="A352" t="str">
        <f>'Upload Sheet Pull'!A354</f>
        <v>Budget</v>
      </c>
      <c r="B352" t="str">
        <f>'Upload Sheet Pull'!B354</f>
        <v>7066-000000</v>
      </c>
      <c r="C352">
        <f>'Upload Sheet Pull'!C354</f>
        <v>951</v>
      </c>
      <c r="D352" t="str">
        <f>'Upload Sheet Pull'!D354</f>
        <v>043</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2">
      <c r="A353" t="str">
        <f>'Upload Sheet Pull'!A355</f>
        <v>Budget</v>
      </c>
      <c r="B353" t="str">
        <f>'Upload Sheet Pull'!B355</f>
        <v>7068-000000</v>
      </c>
      <c r="C353">
        <f>'Upload Sheet Pull'!C355</f>
        <v>951</v>
      </c>
      <c r="D353" t="str">
        <f>'Upload Sheet Pull'!D355</f>
        <v>043</v>
      </c>
      <c r="F353" t="str">
        <f>IF('Upload Sheet Pull'!E355="","",'Upload Sheet Pull'!E355)</f>
        <v/>
      </c>
      <c r="H353" s="48">
        <f>'Upload Sheet Pull'!J355</f>
        <v>0</v>
      </c>
      <c r="I353" s="48">
        <f>'Upload Sheet Pull'!K355</f>
        <v>0</v>
      </c>
      <c r="J353" s="48">
        <f>'Upload Sheet Pull'!L355</f>
        <v>0</v>
      </c>
      <c r="K353" s="48">
        <f>'Upload Sheet Pull'!M355</f>
        <v>0</v>
      </c>
      <c r="L353" s="48">
        <f>'Upload Sheet Pull'!N355</f>
        <v>0</v>
      </c>
      <c r="M353" s="48">
        <f>'Upload Sheet Pull'!O355</f>
        <v>0</v>
      </c>
      <c r="N353" s="48">
        <f>'Upload Sheet Pull'!P355</f>
        <v>0</v>
      </c>
      <c r="O353" s="48">
        <f>'Upload Sheet Pull'!Q355</f>
        <v>0</v>
      </c>
      <c r="P353" s="48">
        <f>'Upload Sheet Pull'!R355</f>
        <v>0</v>
      </c>
      <c r="Q353" s="48">
        <f>'Upload Sheet Pull'!S355</f>
        <v>0</v>
      </c>
      <c r="R353" s="48">
        <f>'Upload Sheet Pull'!T355</f>
        <v>0</v>
      </c>
      <c r="S353" s="48">
        <f>'Upload Sheet Pull'!U355</f>
        <v>0</v>
      </c>
      <c r="T353" s="48">
        <f t="shared" si="5"/>
        <v>0</v>
      </c>
    </row>
    <row r="354" spans="1:20" x14ac:dyDescent="0.2">
      <c r="A354" t="str">
        <f>'Upload Sheet Pull'!A356</f>
        <v>Budget</v>
      </c>
      <c r="B354" t="str">
        <f>'Upload Sheet Pull'!B356</f>
        <v>7072-000000</v>
      </c>
      <c r="C354">
        <f>'Upload Sheet Pull'!C356</f>
        <v>951</v>
      </c>
      <c r="D354" t="str">
        <f>'Upload Sheet Pull'!D356</f>
        <v>043</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 t="shared" ref="T354" si="6">SUM(H354:S354)</f>
        <v>0</v>
      </c>
    </row>
    <row r="355" spans="1:20" x14ac:dyDescent="0.2">
      <c r="A355" t="str">
        <f>'Upload Sheet Pull'!A357</f>
        <v>Budget</v>
      </c>
      <c r="B355" t="str">
        <f>'Upload Sheet Pull'!B357</f>
        <v>7056-000000</v>
      </c>
      <c r="C355">
        <f>'Upload Sheet Pull'!C357</f>
        <v>952</v>
      </c>
      <c r="D355" t="str">
        <f>'Upload Sheet Pull'!D357</f>
        <v>043</v>
      </c>
      <c r="F355" t="str">
        <f>IF('Upload Sheet Pull'!E357="","",'Upload Sheet Pull'!E357)</f>
        <v/>
      </c>
      <c r="H355" s="48">
        <f>'Upload Sheet Pull'!J357</f>
        <v>0</v>
      </c>
      <c r="I355" s="48">
        <f>'Upload Sheet Pull'!K357</f>
        <v>1170</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1170</v>
      </c>
    </row>
    <row r="356" spans="1:20" x14ac:dyDescent="0.2">
      <c r="A356" t="str">
        <f>'Upload Sheet Pull'!A358</f>
        <v>Budget</v>
      </c>
      <c r="B356" t="str">
        <f>'Upload Sheet Pull'!B358</f>
        <v>7060-000000</v>
      </c>
      <c r="C356">
        <f>'Upload Sheet Pull'!C358</f>
        <v>952</v>
      </c>
      <c r="D356" t="str">
        <f>'Upload Sheet Pull'!D358</f>
        <v>043</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0</v>
      </c>
      <c r="Q356" s="48">
        <f>'Upload Sheet Pull'!S358</f>
        <v>0</v>
      </c>
      <c r="R356" s="48">
        <f>'Upload Sheet Pull'!T358</f>
        <v>0</v>
      </c>
      <c r="S356" s="48">
        <f>'Upload Sheet Pull'!U358</f>
        <v>0</v>
      </c>
      <c r="T356" s="48">
        <f t="shared" si="5"/>
        <v>0</v>
      </c>
    </row>
    <row r="357" spans="1:20" x14ac:dyDescent="0.2">
      <c r="A357" t="str">
        <f>'Upload Sheet Pull'!A359</f>
        <v>Budget</v>
      </c>
      <c r="B357" t="str">
        <f>'Upload Sheet Pull'!B359</f>
        <v>7062-000000</v>
      </c>
      <c r="C357">
        <f>'Upload Sheet Pull'!C359</f>
        <v>952</v>
      </c>
      <c r="D357" t="str">
        <f>'Upload Sheet Pull'!D359</f>
        <v>043</v>
      </c>
      <c r="F357" t="str">
        <f>IF('Upload Sheet Pull'!E359="","",'Upload Sheet Pull'!E359)</f>
        <v/>
      </c>
      <c r="H357" s="48">
        <f>'Upload Sheet Pull'!J359</f>
        <v>0</v>
      </c>
      <c r="I357" s="48">
        <f>'Upload Sheet Pull'!K359</f>
        <v>0</v>
      </c>
      <c r="J357" s="48">
        <f>'Upload Sheet Pull'!L359</f>
        <v>0</v>
      </c>
      <c r="K357" s="48">
        <f>'Upload Sheet Pull'!M359</f>
        <v>0</v>
      </c>
      <c r="L357" s="48">
        <f>'Upload Sheet Pull'!N359</f>
        <v>200</v>
      </c>
      <c r="M357" s="48">
        <f>'Upload Sheet Pull'!O359</f>
        <v>0</v>
      </c>
      <c r="N357" s="48">
        <f>'Upload Sheet Pull'!P359</f>
        <v>0</v>
      </c>
      <c r="O357" s="48">
        <f>'Upload Sheet Pull'!Q359</f>
        <v>0</v>
      </c>
      <c r="P357" s="48">
        <f>'Upload Sheet Pull'!R359</f>
        <v>0</v>
      </c>
      <c r="Q357" s="48">
        <f>'Upload Sheet Pull'!S359</f>
        <v>200</v>
      </c>
      <c r="R357" s="48">
        <f>'Upload Sheet Pull'!T359</f>
        <v>0</v>
      </c>
      <c r="S357" s="48">
        <f>'Upload Sheet Pull'!U359</f>
        <v>0</v>
      </c>
      <c r="T357" s="48">
        <f t="shared" si="5"/>
        <v>400</v>
      </c>
    </row>
    <row r="358" spans="1:20" x14ac:dyDescent="0.2">
      <c r="A358" t="str">
        <f>'Upload Sheet Pull'!A360</f>
        <v>Budget</v>
      </c>
      <c r="B358" t="str">
        <f>'Upload Sheet Pull'!B360</f>
        <v>7064-000000</v>
      </c>
      <c r="C358">
        <f>'Upload Sheet Pull'!C360</f>
        <v>952</v>
      </c>
      <c r="D358" t="str">
        <f>'Upload Sheet Pull'!D360</f>
        <v>043</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0</v>
      </c>
      <c r="T358" s="48">
        <f t="shared" si="5"/>
        <v>0</v>
      </c>
    </row>
    <row r="359" spans="1:20" x14ac:dyDescent="0.2">
      <c r="A359" t="str">
        <f>'Upload Sheet Pull'!A361</f>
        <v>Budget</v>
      </c>
      <c r="B359" t="str">
        <f>'Upload Sheet Pull'!B361</f>
        <v>7066-000000</v>
      </c>
      <c r="C359">
        <f>'Upload Sheet Pull'!C361</f>
        <v>952</v>
      </c>
      <c r="D359" t="str">
        <f>'Upload Sheet Pull'!D361</f>
        <v>043</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2">
      <c r="A360" t="str">
        <f>'Upload Sheet Pull'!A362</f>
        <v>Budget</v>
      </c>
      <c r="B360" t="str">
        <f>'Upload Sheet Pull'!B362</f>
        <v>7068-000000</v>
      </c>
      <c r="C360">
        <f>'Upload Sheet Pull'!C362</f>
        <v>952</v>
      </c>
      <c r="D360" t="str">
        <f>'Upload Sheet Pull'!D362</f>
        <v>043</v>
      </c>
      <c r="F360" t="str">
        <f>IF('Upload Sheet Pull'!E362="","",'Upload Sheet Pull'!E362)</f>
        <v/>
      </c>
      <c r="H360" s="48">
        <f>'Upload Sheet Pull'!J362</f>
        <v>0</v>
      </c>
      <c r="I360" s="48">
        <f>'Upload Sheet Pull'!K362</f>
        <v>0</v>
      </c>
      <c r="J360" s="48">
        <f>'Upload Sheet Pull'!L362</f>
        <v>0</v>
      </c>
      <c r="K360" s="48">
        <f>'Upload Sheet Pull'!M362</f>
        <v>0</v>
      </c>
      <c r="L360" s="48">
        <f>'Upload Sheet Pull'!N362</f>
        <v>0</v>
      </c>
      <c r="M360" s="48">
        <f>'Upload Sheet Pull'!O362</f>
        <v>0</v>
      </c>
      <c r="N360" s="48">
        <f>'Upload Sheet Pull'!P362</f>
        <v>0</v>
      </c>
      <c r="O360" s="48">
        <f>'Upload Sheet Pull'!Q362</f>
        <v>0</v>
      </c>
      <c r="P360" s="48">
        <f>'Upload Sheet Pull'!R362</f>
        <v>0</v>
      </c>
      <c r="Q360" s="48">
        <f>'Upload Sheet Pull'!S362</f>
        <v>0</v>
      </c>
      <c r="R360" s="48">
        <f>'Upload Sheet Pull'!T362</f>
        <v>0</v>
      </c>
      <c r="S360" s="48">
        <f>'Upload Sheet Pull'!U362</f>
        <v>0</v>
      </c>
      <c r="T360" s="48">
        <f t="shared" si="5"/>
        <v>0</v>
      </c>
    </row>
    <row r="361" spans="1:20" x14ac:dyDescent="0.2">
      <c r="A361" t="str">
        <f>'Upload Sheet Pull'!A363</f>
        <v>Budget</v>
      </c>
      <c r="B361" t="str">
        <f>'Upload Sheet Pull'!B363</f>
        <v>7072-000000</v>
      </c>
      <c r="C361">
        <f>'Upload Sheet Pull'!C363</f>
        <v>952</v>
      </c>
      <c r="D361" t="str">
        <f>'Upload Sheet Pull'!D363</f>
        <v>043</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 t="shared" ref="T361" si="7">SUM(H361:S361)</f>
        <v>0</v>
      </c>
    </row>
    <row r="362" spans="1:20" x14ac:dyDescent="0.2">
      <c r="A362" t="str">
        <f>'Upload Sheet Pull'!A364</f>
        <v>Budget</v>
      </c>
      <c r="B362" t="str">
        <f>'Upload Sheet Pull'!B364</f>
        <v>7056-000000</v>
      </c>
      <c r="C362">
        <f>'Upload Sheet Pull'!C364</f>
        <v>953</v>
      </c>
      <c r="D362" t="str">
        <f>'Upload Sheet Pull'!D364</f>
        <v>043</v>
      </c>
      <c r="F362" t="str">
        <f>IF('Upload Sheet Pull'!E364="","",'Upload Sheet Pull'!E364)</f>
        <v/>
      </c>
      <c r="H362" s="48">
        <f>'Upload Sheet Pull'!J364</f>
        <v>0</v>
      </c>
      <c r="I362" s="48">
        <f>'Upload Sheet Pull'!K364</f>
        <v>1170</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1170</v>
      </c>
    </row>
    <row r="363" spans="1:20" x14ac:dyDescent="0.2">
      <c r="A363" t="str">
        <f>'Upload Sheet Pull'!A365</f>
        <v>Budget</v>
      </c>
      <c r="B363" t="str">
        <f>'Upload Sheet Pull'!B365</f>
        <v>7060-000000</v>
      </c>
      <c r="C363">
        <f>'Upload Sheet Pull'!C365</f>
        <v>953</v>
      </c>
      <c r="D363" t="str">
        <f>'Upload Sheet Pull'!D365</f>
        <v>043</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0</v>
      </c>
      <c r="Q363" s="48">
        <f>'Upload Sheet Pull'!S365</f>
        <v>0</v>
      </c>
      <c r="R363" s="48">
        <f>'Upload Sheet Pull'!T365</f>
        <v>0</v>
      </c>
      <c r="S363" s="48">
        <f>'Upload Sheet Pull'!U365</f>
        <v>0</v>
      </c>
      <c r="T363" s="48">
        <f t="shared" si="5"/>
        <v>0</v>
      </c>
    </row>
    <row r="364" spans="1:20" x14ac:dyDescent="0.2">
      <c r="A364" t="str">
        <f>'Upload Sheet Pull'!A366</f>
        <v>Budget</v>
      </c>
      <c r="B364" t="str">
        <f>'Upload Sheet Pull'!B366</f>
        <v>7062-000000</v>
      </c>
      <c r="C364">
        <f>'Upload Sheet Pull'!C366</f>
        <v>953</v>
      </c>
      <c r="D364" t="str">
        <f>'Upload Sheet Pull'!D366</f>
        <v>043</v>
      </c>
      <c r="F364" t="str">
        <f>IF('Upload Sheet Pull'!E366="","",'Upload Sheet Pull'!E366)</f>
        <v/>
      </c>
      <c r="H364" s="48">
        <f>'Upload Sheet Pull'!J366</f>
        <v>0</v>
      </c>
      <c r="I364" s="48">
        <f>'Upload Sheet Pull'!K366</f>
        <v>0</v>
      </c>
      <c r="J364" s="48">
        <f>'Upload Sheet Pull'!L366</f>
        <v>0</v>
      </c>
      <c r="K364" s="48">
        <f>'Upload Sheet Pull'!M366</f>
        <v>0</v>
      </c>
      <c r="L364" s="48">
        <f>'Upload Sheet Pull'!N366</f>
        <v>200</v>
      </c>
      <c r="M364" s="48">
        <f>'Upload Sheet Pull'!O366</f>
        <v>0</v>
      </c>
      <c r="N364" s="48">
        <f>'Upload Sheet Pull'!P366</f>
        <v>0</v>
      </c>
      <c r="O364" s="48">
        <f>'Upload Sheet Pull'!Q366</f>
        <v>0</v>
      </c>
      <c r="P364" s="48">
        <f>'Upload Sheet Pull'!R366</f>
        <v>0</v>
      </c>
      <c r="Q364" s="48">
        <f>'Upload Sheet Pull'!S366</f>
        <v>200</v>
      </c>
      <c r="R364" s="48">
        <f>'Upload Sheet Pull'!T366</f>
        <v>0</v>
      </c>
      <c r="S364" s="48">
        <f>'Upload Sheet Pull'!U366</f>
        <v>0</v>
      </c>
      <c r="T364" s="48">
        <f t="shared" si="5"/>
        <v>400</v>
      </c>
    </row>
    <row r="365" spans="1:20" x14ac:dyDescent="0.2">
      <c r="A365" t="str">
        <f>'Upload Sheet Pull'!A367</f>
        <v>Budget</v>
      </c>
      <c r="B365" t="str">
        <f>'Upload Sheet Pull'!B367</f>
        <v>7064-000000</v>
      </c>
      <c r="C365">
        <f>'Upload Sheet Pull'!C367</f>
        <v>953</v>
      </c>
      <c r="D365" t="str">
        <f>'Upload Sheet Pull'!D367</f>
        <v>043</v>
      </c>
      <c r="F365" t="str">
        <f>IF('Upload Sheet Pull'!E367="","",'Upload Sheet Pull'!E367)</f>
        <v/>
      </c>
      <c r="H365" s="48">
        <f>'Upload Sheet Pull'!J367</f>
        <v>0</v>
      </c>
      <c r="I365" s="48">
        <f>'Upload Sheet Pull'!K367</f>
        <v>0</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0</v>
      </c>
      <c r="T365" s="48">
        <f t="shared" si="5"/>
        <v>0</v>
      </c>
    </row>
    <row r="366" spans="1:20" x14ac:dyDescent="0.2">
      <c r="A366" t="str">
        <f>'Upload Sheet Pull'!A368</f>
        <v>Budget</v>
      </c>
      <c r="B366" t="str">
        <f>'Upload Sheet Pull'!B368</f>
        <v>7066-000000</v>
      </c>
      <c r="C366">
        <f>'Upload Sheet Pull'!C368</f>
        <v>953</v>
      </c>
      <c r="D366" t="str">
        <f>'Upload Sheet Pull'!D368</f>
        <v>043</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2">
      <c r="A367" t="str">
        <f>'Upload Sheet Pull'!A369</f>
        <v>Budget</v>
      </c>
      <c r="B367" t="str">
        <f>'Upload Sheet Pull'!B369</f>
        <v>7068-000000</v>
      </c>
      <c r="C367">
        <f>'Upload Sheet Pull'!C369</f>
        <v>953</v>
      </c>
      <c r="D367" t="str">
        <f>'Upload Sheet Pull'!D369</f>
        <v>043</v>
      </c>
      <c r="F367" t="str">
        <f>IF('Upload Sheet Pull'!E369="","",'Upload Sheet Pull'!E369)</f>
        <v/>
      </c>
      <c r="H367" s="48">
        <f>'Upload Sheet Pull'!J369</f>
        <v>0</v>
      </c>
      <c r="I367" s="48">
        <f>'Upload Sheet Pull'!K369</f>
        <v>0</v>
      </c>
      <c r="J367" s="48">
        <f>'Upload Sheet Pull'!L369</f>
        <v>0</v>
      </c>
      <c r="K367" s="48">
        <f>'Upload Sheet Pull'!M369</f>
        <v>0</v>
      </c>
      <c r="L367" s="48">
        <f>'Upload Sheet Pull'!N369</f>
        <v>0</v>
      </c>
      <c r="M367" s="48">
        <f>'Upload Sheet Pull'!O369</f>
        <v>0</v>
      </c>
      <c r="N367" s="48">
        <f>'Upload Sheet Pull'!P369</f>
        <v>0</v>
      </c>
      <c r="O367" s="48">
        <f>'Upload Sheet Pull'!Q369</f>
        <v>0</v>
      </c>
      <c r="P367" s="48">
        <f>'Upload Sheet Pull'!R369</f>
        <v>0</v>
      </c>
      <c r="Q367" s="48">
        <f>'Upload Sheet Pull'!S369</f>
        <v>0</v>
      </c>
      <c r="R367" s="48">
        <f>'Upload Sheet Pull'!T369</f>
        <v>0</v>
      </c>
      <c r="S367" s="48">
        <f>'Upload Sheet Pull'!U369</f>
        <v>0</v>
      </c>
      <c r="T367" s="48">
        <f t="shared" si="5"/>
        <v>0</v>
      </c>
    </row>
    <row r="368" spans="1:20" x14ac:dyDescent="0.2">
      <c r="A368" t="str">
        <f>'Upload Sheet Pull'!A370</f>
        <v>Budget</v>
      </c>
      <c r="B368" t="str">
        <f>'Upload Sheet Pull'!B370</f>
        <v>7072-000000</v>
      </c>
      <c r="C368">
        <f>'Upload Sheet Pull'!C370</f>
        <v>953</v>
      </c>
      <c r="D368" t="str">
        <f>'Upload Sheet Pull'!D370</f>
        <v>043</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 t="shared" ref="T368" si="8">SUM(H368:S368)</f>
        <v>0</v>
      </c>
    </row>
    <row r="369" spans="1:20" x14ac:dyDescent="0.2">
      <c r="A369" t="str">
        <f>'Upload Sheet Pull'!A371</f>
        <v>Budget</v>
      </c>
      <c r="B369" t="str">
        <f>'Upload Sheet Pull'!B371</f>
        <v>7060-000000</v>
      </c>
      <c r="C369">
        <f>'Upload Sheet Pull'!C371</f>
        <v>954</v>
      </c>
      <c r="D369" t="str">
        <f>'Upload Sheet Pull'!D371</f>
        <v>043</v>
      </c>
      <c r="F369" t="str">
        <f>IF('Upload Sheet Pull'!E371="","",'Upload Sheet Pull'!E371)</f>
        <v/>
      </c>
      <c r="H369" s="48">
        <f>'Upload Sheet Pull'!J371</f>
        <v>0</v>
      </c>
      <c r="I369" s="48">
        <f>'Upload Sheet Pull'!K371</f>
        <v>0</v>
      </c>
      <c r="J369" s="48">
        <f>'Upload Sheet Pull'!L371</f>
        <v>0</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0</v>
      </c>
    </row>
    <row r="370" spans="1:20" x14ac:dyDescent="0.2">
      <c r="A370" t="str">
        <f>'Upload Sheet Pull'!A372</f>
        <v>Budget</v>
      </c>
      <c r="B370" t="str">
        <f>'Upload Sheet Pull'!B372</f>
        <v>7062-000000</v>
      </c>
      <c r="C370">
        <f>'Upload Sheet Pull'!C372</f>
        <v>954</v>
      </c>
      <c r="D370" t="str">
        <f>'Upload Sheet Pull'!D372</f>
        <v>043</v>
      </c>
      <c r="F370" t="str">
        <f>IF('Upload Sheet Pull'!E372="","",'Upload Sheet Pull'!E372)</f>
        <v/>
      </c>
      <c r="H370" s="48">
        <f>'Upload Sheet Pull'!J372</f>
        <v>0</v>
      </c>
      <c r="I370" s="48">
        <f>'Upload Sheet Pull'!K372</f>
        <v>0</v>
      </c>
      <c r="J370" s="48">
        <f>'Upload Sheet Pull'!L372</f>
        <v>0</v>
      </c>
      <c r="K370" s="48">
        <f>'Upload Sheet Pull'!M372</f>
        <v>0</v>
      </c>
      <c r="L370" s="48">
        <f>'Upload Sheet Pull'!N372</f>
        <v>0</v>
      </c>
      <c r="M370" s="48">
        <f>'Upload Sheet Pull'!O372</f>
        <v>0</v>
      </c>
      <c r="N370" s="48">
        <f>'Upload Sheet Pull'!P372</f>
        <v>0</v>
      </c>
      <c r="O370" s="48">
        <f>'Upload Sheet Pull'!Q372</f>
        <v>0</v>
      </c>
      <c r="P370" s="48">
        <f>'Upload Sheet Pull'!R372</f>
        <v>0</v>
      </c>
      <c r="Q370" s="48">
        <f>'Upload Sheet Pull'!S372</f>
        <v>200</v>
      </c>
      <c r="R370" s="48">
        <f>'Upload Sheet Pull'!T372</f>
        <v>0</v>
      </c>
      <c r="S370" s="48">
        <f>'Upload Sheet Pull'!U372</f>
        <v>0</v>
      </c>
      <c r="T370" s="48">
        <f t="shared" si="5"/>
        <v>200</v>
      </c>
    </row>
    <row r="371" spans="1:20" x14ac:dyDescent="0.2">
      <c r="A371" t="str">
        <f>'Upload Sheet Pull'!A373</f>
        <v>Budget</v>
      </c>
      <c r="B371" t="str">
        <f>'Upload Sheet Pull'!B373</f>
        <v>7064-000000</v>
      </c>
      <c r="C371">
        <f>'Upload Sheet Pull'!C373</f>
        <v>954</v>
      </c>
      <c r="D371" t="str">
        <f>'Upload Sheet Pull'!D373</f>
        <v>043</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9">SUM(H371:S371)</f>
        <v>0</v>
      </c>
    </row>
    <row r="372" spans="1:20" x14ac:dyDescent="0.2">
      <c r="A372" t="str">
        <f>'Upload Sheet Pull'!A374</f>
        <v>Budget</v>
      </c>
      <c r="B372" t="str">
        <f>'Upload Sheet Pull'!B374</f>
        <v>7066-000000</v>
      </c>
      <c r="C372">
        <f>'Upload Sheet Pull'!C374</f>
        <v>954</v>
      </c>
      <c r="D372" t="str">
        <f>'Upload Sheet Pull'!D374</f>
        <v>043</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9"/>
        <v>0</v>
      </c>
    </row>
    <row r="373" spans="1:20" x14ac:dyDescent="0.2">
      <c r="A373" t="str">
        <f>'Upload Sheet Pull'!A375</f>
        <v>Budget</v>
      </c>
      <c r="B373" t="str">
        <f>'Upload Sheet Pull'!B375</f>
        <v>7068-000000</v>
      </c>
      <c r="C373">
        <f>'Upload Sheet Pull'!C375</f>
        <v>954</v>
      </c>
      <c r="D373" t="str">
        <f>'Upload Sheet Pull'!D375</f>
        <v>043</v>
      </c>
      <c r="F373" t="str">
        <f>IF('Upload Sheet Pull'!E375="","",'Upload Sheet Pull'!E375)</f>
        <v/>
      </c>
      <c r="H373" s="48">
        <f>'Upload Sheet Pull'!J375</f>
        <v>0</v>
      </c>
      <c r="I373" s="48">
        <f>'Upload Sheet Pull'!K375</f>
        <v>0</v>
      </c>
      <c r="J373" s="48">
        <f>'Upload Sheet Pull'!L375</f>
        <v>0</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9"/>
        <v>0</v>
      </c>
    </row>
    <row r="374" spans="1:20" x14ac:dyDescent="0.2">
      <c r="A374" t="str">
        <f>'Upload Sheet Pull'!A376</f>
        <v>Budget</v>
      </c>
      <c r="B374" t="str">
        <f>'Upload Sheet Pull'!B376</f>
        <v>7072-000000</v>
      </c>
      <c r="C374">
        <f>'Upload Sheet Pull'!C376</f>
        <v>954</v>
      </c>
      <c r="D374" t="str">
        <f>'Upload Sheet Pull'!D376</f>
        <v>043</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 t="shared" ref="T374" si="10">SUM(H374:S374)</f>
        <v>0</v>
      </c>
    </row>
    <row r="375" spans="1:20" x14ac:dyDescent="0.2">
      <c r="A375" t="str">
        <f>'Upload Sheet Pull'!A377</f>
        <v>Budget</v>
      </c>
      <c r="B375" t="str">
        <f>'Upload Sheet Pull'!B377</f>
        <v>7060-000000</v>
      </c>
      <c r="C375">
        <f>'Upload Sheet Pull'!C377</f>
        <v>955</v>
      </c>
      <c r="D375" t="str">
        <f>'Upload Sheet Pull'!D377</f>
        <v>043</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0</v>
      </c>
      <c r="T375" s="48">
        <f t="shared" si="9"/>
        <v>0</v>
      </c>
    </row>
    <row r="376" spans="1:20" x14ac:dyDescent="0.2">
      <c r="A376" t="str">
        <f>'Upload Sheet Pull'!A378</f>
        <v>Budget</v>
      </c>
      <c r="B376" t="str">
        <f>'Upload Sheet Pull'!B378</f>
        <v>7062-000000</v>
      </c>
      <c r="C376">
        <f>'Upload Sheet Pull'!C378</f>
        <v>955</v>
      </c>
      <c r="D376" t="str">
        <f>'Upload Sheet Pull'!D378</f>
        <v>043</v>
      </c>
      <c r="F376" t="str">
        <f>IF('Upload Sheet Pull'!E378="","",'Upload Sheet Pull'!E378)</f>
        <v/>
      </c>
      <c r="H376" s="48">
        <f>'Upload Sheet Pull'!J378</f>
        <v>0</v>
      </c>
      <c r="I376" s="48">
        <f>'Upload Sheet Pull'!K378</f>
        <v>0</v>
      </c>
      <c r="J376" s="48">
        <f>'Upload Sheet Pull'!L378</f>
        <v>0</v>
      </c>
      <c r="K376" s="48">
        <f>'Upload Sheet Pull'!M378</f>
        <v>0</v>
      </c>
      <c r="L376" s="48">
        <f>'Upload Sheet Pull'!N378</f>
        <v>0</v>
      </c>
      <c r="M376" s="48">
        <f>'Upload Sheet Pull'!O378</f>
        <v>0</v>
      </c>
      <c r="N376" s="48">
        <f>'Upload Sheet Pull'!P378</f>
        <v>0</v>
      </c>
      <c r="O376" s="48">
        <f>'Upload Sheet Pull'!Q378</f>
        <v>0</v>
      </c>
      <c r="P376" s="48">
        <f>'Upload Sheet Pull'!R378</f>
        <v>0</v>
      </c>
      <c r="Q376" s="48">
        <f>'Upload Sheet Pull'!S378</f>
        <v>0</v>
      </c>
      <c r="R376" s="48">
        <f>'Upload Sheet Pull'!T378</f>
        <v>0</v>
      </c>
      <c r="S376" s="48">
        <f>'Upload Sheet Pull'!U378</f>
        <v>0</v>
      </c>
      <c r="T376" s="48">
        <f t="shared" si="9"/>
        <v>0</v>
      </c>
    </row>
    <row r="377" spans="1:20" x14ac:dyDescent="0.2">
      <c r="A377" t="str">
        <f>'Upload Sheet Pull'!A379</f>
        <v>Budget</v>
      </c>
      <c r="B377" t="str">
        <f>'Upload Sheet Pull'!B379</f>
        <v>7064-000000</v>
      </c>
      <c r="C377">
        <f>'Upload Sheet Pull'!C379</f>
        <v>955</v>
      </c>
      <c r="D377" t="str">
        <f>'Upload Sheet Pull'!D379</f>
        <v>043</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0</v>
      </c>
      <c r="T377" s="48">
        <f t="shared" si="9"/>
        <v>0</v>
      </c>
    </row>
    <row r="378" spans="1:20" x14ac:dyDescent="0.2">
      <c r="A378" t="str">
        <f>'Upload Sheet Pull'!A380</f>
        <v>Budget</v>
      </c>
      <c r="B378" t="str">
        <f>'Upload Sheet Pull'!B380</f>
        <v>7066-000000</v>
      </c>
      <c r="C378">
        <f>'Upload Sheet Pull'!C380</f>
        <v>955</v>
      </c>
      <c r="D378" t="str">
        <f>'Upload Sheet Pull'!D380</f>
        <v>043</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9"/>
        <v>0</v>
      </c>
    </row>
    <row r="379" spans="1:20" x14ac:dyDescent="0.2">
      <c r="A379" t="str">
        <f>'Upload Sheet Pull'!A381</f>
        <v>Budget</v>
      </c>
      <c r="B379" t="str">
        <f>'Upload Sheet Pull'!B381</f>
        <v>7068-000000</v>
      </c>
      <c r="C379">
        <f>'Upload Sheet Pull'!C381</f>
        <v>955</v>
      </c>
      <c r="D379" t="str">
        <f>'Upload Sheet Pull'!D381</f>
        <v>043</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9"/>
        <v>0</v>
      </c>
    </row>
    <row r="380" spans="1:20" x14ac:dyDescent="0.2">
      <c r="A380" t="str">
        <f>'Upload Sheet Pull'!A382</f>
        <v>Budget</v>
      </c>
      <c r="B380" t="str">
        <f>'Upload Sheet Pull'!B382</f>
        <v>7072-000000</v>
      </c>
      <c r="C380">
        <f>'Upload Sheet Pull'!C382</f>
        <v>955</v>
      </c>
      <c r="D380" t="str">
        <f>'Upload Sheet Pull'!D382</f>
        <v>043</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 t="shared" ref="T380" si="11">SUM(H380:S380)</f>
        <v>0</v>
      </c>
    </row>
    <row r="381" spans="1:20" x14ac:dyDescent="0.2">
      <c r="A381" t="str">
        <f>'Upload Sheet Pull'!A383</f>
        <v>Budget</v>
      </c>
      <c r="B381" t="str">
        <f>'Upload Sheet Pull'!B383</f>
        <v>7060-000000</v>
      </c>
      <c r="C381">
        <f>'Upload Sheet Pull'!C383</f>
        <v>956</v>
      </c>
      <c r="D381" t="str">
        <f>'Upload Sheet Pull'!D383</f>
        <v>043</v>
      </c>
      <c r="F381" t="str">
        <f>IF('Upload Sheet Pull'!E383="","",'Upload Sheet Pull'!E383)</f>
        <v/>
      </c>
      <c r="H381" s="48">
        <f>'Upload Sheet Pull'!J383</f>
        <v>0</v>
      </c>
      <c r="I381" s="48">
        <f>'Upload Sheet Pull'!K383</f>
        <v>0</v>
      </c>
      <c r="J381" s="48">
        <f>'Upload Sheet Pull'!L383</f>
        <v>0</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0</v>
      </c>
      <c r="T381" s="48">
        <f t="shared" si="9"/>
        <v>0</v>
      </c>
    </row>
    <row r="382" spans="1:20" x14ac:dyDescent="0.2">
      <c r="A382" t="str">
        <f>'Upload Sheet Pull'!A384</f>
        <v>Budget</v>
      </c>
      <c r="B382" t="str">
        <f>'Upload Sheet Pull'!B384</f>
        <v>7062-000000</v>
      </c>
      <c r="C382">
        <f>'Upload Sheet Pull'!C384</f>
        <v>956</v>
      </c>
      <c r="D382" t="str">
        <f>'Upload Sheet Pull'!D384</f>
        <v>043</v>
      </c>
      <c r="F382" t="str">
        <f>IF('Upload Sheet Pull'!E384="","",'Upload Sheet Pull'!E384)</f>
        <v/>
      </c>
      <c r="H382" s="48">
        <f>'Upload Sheet Pull'!J384</f>
        <v>0</v>
      </c>
      <c r="I382" s="48">
        <f>'Upload Sheet Pull'!K384</f>
        <v>0</v>
      </c>
      <c r="J382" s="48">
        <f>'Upload Sheet Pull'!L384</f>
        <v>0</v>
      </c>
      <c r="K382" s="48">
        <f>'Upload Sheet Pull'!M384</f>
        <v>0</v>
      </c>
      <c r="L382" s="48">
        <f>'Upload Sheet Pull'!N384</f>
        <v>0</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9"/>
        <v>0</v>
      </c>
    </row>
    <row r="383" spans="1:20" x14ac:dyDescent="0.2">
      <c r="A383" t="str">
        <f>'Upload Sheet Pull'!A385</f>
        <v>Budget</v>
      </c>
      <c r="B383" t="str">
        <f>'Upload Sheet Pull'!B385</f>
        <v>7064-000000</v>
      </c>
      <c r="C383">
        <f>'Upload Sheet Pull'!C385</f>
        <v>956</v>
      </c>
      <c r="D383" t="str">
        <f>'Upload Sheet Pull'!D385</f>
        <v>043</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9"/>
        <v>0</v>
      </c>
    </row>
    <row r="384" spans="1:20" x14ac:dyDescent="0.2">
      <c r="A384" t="str">
        <f>'Upload Sheet Pull'!A386</f>
        <v>Budget</v>
      </c>
      <c r="B384" t="str">
        <f>'Upload Sheet Pull'!B386</f>
        <v>7066-000000</v>
      </c>
      <c r="C384">
        <f>'Upload Sheet Pull'!C386</f>
        <v>956</v>
      </c>
      <c r="D384" t="str">
        <f>'Upload Sheet Pull'!D386</f>
        <v>043</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9"/>
        <v>0</v>
      </c>
    </row>
    <row r="385" spans="1:20" x14ac:dyDescent="0.2">
      <c r="A385" t="str">
        <f>'Upload Sheet Pull'!A387</f>
        <v>Budget</v>
      </c>
      <c r="B385" t="str">
        <f>'Upload Sheet Pull'!B387</f>
        <v>7068-000000</v>
      </c>
      <c r="C385">
        <f>'Upload Sheet Pull'!C387</f>
        <v>956</v>
      </c>
      <c r="D385" t="str">
        <f>'Upload Sheet Pull'!D387</f>
        <v>043</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9"/>
        <v>0</v>
      </c>
    </row>
    <row r="386" spans="1:20" x14ac:dyDescent="0.2">
      <c r="A386" t="str">
        <f>'Upload Sheet Pull'!A388</f>
        <v>Budget</v>
      </c>
      <c r="B386" t="str">
        <f>'Upload Sheet Pull'!B388</f>
        <v>7072-000000</v>
      </c>
      <c r="C386">
        <f>'Upload Sheet Pull'!C388</f>
        <v>956</v>
      </c>
      <c r="D386" t="str">
        <f>'Upload Sheet Pull'!D388</f>
        <v>043</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 t="shared" ref="T386" si="12">SUM(H386:S386)</f>
        <v>0</v>
      </c>
    </row>
    <row r="387" spans="1:20" x14ac:dyDescent="0.2">
      <c r="A387" t="str">
        <f>'Upload Sheet Pull'!A389</f>
        <v>Budget</v>
      </c>
      <c r="B387" t="str">
        <f>'Upload Sheet Pull'!B389</f>
        <v>7060-000000</v>
      </c>
      <c r="C387">
        <f>'Upload Sheet Pull'!C389</f>
        <v>957</v>
      </c>
      <c r="D387" t="str">
        <f>'Upload Sheet Pull'!D389</f>
        <v>043</v>
      </c>
      <c r="F387" t="str">
        <f>IF('Upload Sheet Pull'!E389="","",'Upload Sheet Pull'!E389)</f>
        <v/>
      </c>
      <c r="H387" s="48">
        <f>'Upload Sheet Pull'!J389</f>
        <v>0</v>
      </c>
      <c r="I387" s="48">
        <f>'Upload Sheet Pull'!K389</f>
        <v>0</v>
      </c>
      <c r="J387" s="48">
        <f>'Upload Sheet Pull'!L389</f>
        <v>0</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0</v>
      </c>
      <c r="T387" s="48">
        <f t="shared" si="9"/>
        <v>0</v>
      </c>
    </row>
    <row r="388" spans="1:20" x14ac:dyDescent="0.2">
      <c r="A388" t="str">
        <f>'Upload Sheet Pull'!A390</f>
        <v>Budget</v>
      </c>
      <c r="B388" t="str">
        <f>'Upload Sheet Pull'!B390</f>
        <v>7062-000000</v>
      </c>
      <c r="C388">
        <f>'Upload Sheet Pull'!C390</f>
        <v>957</v>
      </c>
      <c r="D388" t="str">
        <f>'Upload Sheet Pull'!D390</f>
        <v>043</v>
      </c>
      <c r="F388" t="str">
        <f>IF('Upload Sheet Pull'!E390="","",'Upload Sheet Pull'!E390)</f>
        <v/>
      </c>
      <c r="H388" s="48">
        <f>'Upload Sheet Pull'!J390</f>
        <v>0</v>
      </c>
      <c r="I388" s="48">
        <f>'Upload Sheet Pull'!K390</f>
        <v>0</v>
      </c>
      <c r="J388" s="48">
        <f>'Upload Sheet Pull'!L390</f>
        <v>0</v>
      </c>
      <c r="K388" s="48">
        <f>'Upload Sheet Pull'!M390</f>
        <v>0</v>
      </c>
      <c r="L388" s="48">
        <f>'Upload Sheet Pull'!N390</f>
        <v>0</v>
      </c>
      <c r="M388" s="48">
        <f>'Upload Sheet Pull'!O390</f>
        <v>0</v>
      </c>
      <c r="N388" s="48">
        <f>'Upload Sheet Pull'!P390</f>
        <v>0</v>
      </c>
      <c r="O388" s="48">
        <f>'Upload Sheet Pull'!Q390</f>
        <v>0</v>
      </c>
      <c r="P388" s="48">
        <f>'Upload Sheet Pull'!R390</f>
        <v>0</v>
      </c>
      <c r="Q388" s="48">
        <f>'Upload Sheet Pull'!S390</f>
        <v>250</v>
      </c>
      <c r="R388" s="48">
        <f>'Upload Sheet Pull'!T390</f>
        <v>0</v>
      </c>
      <c r="S388" s="48">
        <f>'Upload Sheet Pull'!U390</f>
        <v>0</v>
      </c>
      <c r="T388" s="48">
        <f t="shared" si="9"/>
        <v>250</v>
      </c>
    </row>
    <row r="389" spans="1:20" x14ac:dyDescent="0.2">
      <c r="A389" t="str">
        <f>'Upload Sheet Pull'!A391</f>
        <v>Budget</v>
      </c>
      <c r="B389" t="str">
        <f>'Upload Sheet Pull'!B391</f>
        <v>7064-000000</v>
      </c>
      <c r="C389">
        <f>'Upload Sheet Pull'!C391</f>
        <v>957</v>
      </c>
      <c r="D389" t="str">
        <f>'Upload Sheet Pull'!D391</f>
        <v>043</v>
      </c>
      <c r="F389" t="str">
        <f>IF('Upload Sheet Pull'!E391="","",'Upload Sheet Pull'!E391)</f>
        <v/>
      </c>
      <c r="H389" s="48">
        <f>'Upload Sheet Pull'!J391</f>
        <v>0</v>
      </c>
      <c r="I389" s="48">
        <f>'Upload Sheet Pull'!K391</f>
        <v>0</v>
      </c>
      <c r="J389" s="48">
        <f>'Upload Sheet Pull'!L391</f>
        <v>0</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0</v>
      </c>
      <c r="T389" s="48">
        <f t="shared" si="9"/>
        <v>0</v>
      </c>
    </row>
    <row r="390" spans="1:20" x14ac:dyDescent="0.2">
      <c r="A390" t="str">
        <f>'Upload Sheet Pull'!A392</f>
        <v>Budget</v>
      </c>
      <c r="B390" t="str">
        <f>'Upload Sheet Pull'!B392</f>
        <v>7066-000000</v>
      </c>
      <c r="C390">
        <f>'Upload Sheet Pull'!C392</f>
        <v>957</v>
      </c>
      <c r="D390" t="str">
        <f>'Upload Sheet Pull'!D392</f>
        <v>043</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9"/>
        <v>0</v>
      </c>
    </row>
    <row r="391" spans="1:20" x14ac:dyDescent="0.2">
      <c r="A391" t="str">
        <f>'Upload Sheet Pull'!A393</f>
        <v>Budget</v>
      </c>
      <c r="B391" t="str">
        <f>'Upload Sheet Pull'!B393</f>
        <v>7068-000000</v>
      </c>
      <c r="C391">
        <f>'Upload Sheet Pull'!C393</f>
        <v>957</v>
      </c>
      <c r="D391" t="str">
        <f>'Upload Sheet Pull'!D393</f>
        <v>043</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9"/>
        <v>0</v>
      </c>
    </row>
    <row r="392" spans="1:20" x14ac:dyDescent="0.2">
      <c r="A392" t="str">
        <f>'Upload Sheet Pull'!A394</f>
        <v>Budget</v>
      </c>
      <c r="B392" t="str">
        <f>'Upload Sheet Pull'!B394</f>
        <v>7072-000000</v>
      </c>
      <c r="C392">
        <f>'Upload Sheet Pull'!C394</f>
        <v>957</v>
      </c>
      <c r="D392" t="str">
        <f>'Upload Sheet Pull'!D394</f>
        <v>043</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 t="shared" ref="T392" si="13">SUM(H392:S392)</f>
        <v>0</v>
      </c>
    </row>
    <row r="393" spans="1:20" x14ac:dyDescent="0.2">
      <c r="A393" t="str">
        <f>'Upload Sheet Pull'!A395</f>
        <v>Budget</v>
      </c>
      <c r="B393" t="str">
        <f>'Upload Sheet Pull'!B395</f>
        <v>7060-000000</v>
      </c>
      <c r="C393">
        <f>'Upload Sheet Pull'!C395</f>
        <v>958</v>
      </c>
      <c r="D393" t="str">
        <f>'Upload Sheet Pull'!D395</f>
        <v>043</v>
      </c>
      <c r="F393" t="str">
        <f>IF('Upload Sheet Pull'!E395="","",'Upload Sheet Pull'!E395)</f>
        <v/>
      </c>
      <c r="H393" s="48">
        <f>'Upload Sheet Pull'!J395</f>
        <v>0</v>
      </c>
      <c r="I393" s="48">
        <f>'Upload Sheet Pull'!K395</f>
        <v>0</v>
      </c>
      <c r="J393" s="48">
        <f>'Upload Sheet Pull'!L395</f>
        <v>0</v>
      </c>
      <c r="K393" s="48">
        <f>'Upload Sheet Pull'!M395</f>
        <v>0</v>
      </c>
      <c r="L393" s="48">
        <f>'Upload Sheet Pull'!N395</f>
        <v>0</v>
      </c>
      <c r="M393" s="48">
        <f>'Upload Sheet Pull'!O395</f>
        <v>0</v>
      </c>
      <c r="N393" s="48">
        <f>'Upload Sheet Pull'!P395</f>
        <v>0</v>
      </c>
      <c r="O393" s="48">
        <f>'Upload Sheet Pull'!Q395</f>
        <v>0</v>
      </c>
      <c r="P393" s="48">
        <f>'Upload Sheet Pull'!R395</f>
        <v>0</v>
      </c>
      <c r="Q393" s="48">
        <f>'Upload Sheet Pull'!S395</f>
        <v>0</v>
      </c>
      <c r="R393" s="48">
        <f>'Upload Sheet Pull'!T395</f>
        <v>0</v>
      </c>
      <c r="S393" s="48">
        <f>'Upload Sheet Pull'!U395</f>
        <v>0</v>
      </c>
      <c r="T393" s="48">
        <f t="shared" si="9"/>
        <v>0</v>
      </c>
    </row>
    <row r="394" spans="1:20" x14ac:dyDescent="0.2">
      <c r="A394" t="str">
        <f>'Upload Sheet Pull'!A396</f>
        <v>Budget</v>
      </c>
      <c r="B394" t="str">
        <f>'Upload Sheet Pull'!B396</f>
        <v>7062-000000</v>
      </c>
      <c r="C394">
        <f>'Upload Sheet Pull'!C396</f>
        <v>958</v>
      </c>
      <c r="D394" t="str">
        <f>'Upload Sheet Pull'!D396</f>
        <v>043</v>
      </c>
      <c r="F394" t="str">
        <f>IF('Upload Sheet Pull'!E396="","",'Upload Sheet Pull'!E396)</f>
        <v/>
      </c>
      <c r="H394" s="48">
        <f>'Upload Sheet Pull'!J396</f>
        <v>0</v>
      </c>
      <c r="I394" s="48">
        <f>'Upload Sheet Pull'!K396</f>
        <v>0</v>
      </c>
      <c r="J394" s="48">
        <f>'Upload Sheet Pull'!L396</f>
        <v>0</v>
      </c>
      <c r="K394" s="48">
        <f>'Upload Sheet Pull'!M396</f>
        <v>0</v>
      </c>
      <c r="L394" s="48">
        <f>'Upload Sheet Pull'!N396</f>
        <v>0</v>
      </c>
      <c r="M394" s="48">
        <f>'Upload Sheet Pull'!O396</f>
        <v>0</v>
      </c>
      <c r="N394" s="48">
        <f>'Upload Sheet Pull'!P396</f>
        <v>0</v>
      </c>
      <c r="O394" s="48">
        <f>'Upload Sheet Pull'!Q396</f>
        <v>0</v>
      </c>
      <c r="P394" s="48">
        <f>'Upload Sheet Pull'!R396</f>
        <v>0</v>
      </c>
      <c r="Q394" s="48">
        <f>'Upload Sheet Pull'!S396</f>
        <v>250</v>
      </c>
      <c r="R394" s="48">
        <f>'Upload Sheet Pull'!T396</f>
        <v>0</v>
      </c>
      <c r="S394" s="48">
        <f>'Upload Sheet Pull'!U396</f>
        <v>0</v>
      </c>
      <c r="T394" s="48">
        <f t="shared" si="9"/>
        <v>250</v>
      </c>
    </row>
    <row r="395" spans="1:20" x14ac:dyDescent="0.2">
      <c r="A395" t="str">
        <f>'Upload Sheet Pull'!A397</f>
        <v>Budget</v>
      </c>
      <c r="B395" t="str">
        <f>'Upload Sheet Pull'!B397</f>
        <v>7064-000000</v>
      </c>
      <c r="C395">
        <f>'Upload Sheet Pull'!C397</f>
        <v>958</v>
      </c>
      <c r="D395" t="str">
        <f>'Upload Sheet Pull'!D397</f>
        <v>043</v>
      </c>
      <c r="F395" t="str">
        <f>IF('Upload Sheet Pull'!E397="","",'Upload Sheet Pull'!E397)</f>
        <v/>
      </c>
      <c r="H395" s="48">
        <f>'Upload Sheet Pull'!J397</f>
        <v>0</v>
      </c>
      <c r="I395" s="48">
        <f>'Upload Sheet Pull'!K397</f>
        <v>0</v>
      </c>
      <c r="J395" s="48">
        <f>'Upload Sheet Pull'!L397</f>
        <v>0</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0</v>
      </c>
      <c r="T395" s="48">
        <f t="shared" si="9"/>
        <v>0</v>
      </c>
    </row>
    <row r="396" spans="1:20" x14ac:dyDescent="0.2">
      <c r="A396" t="str">
        <f>'Upload Sheet Pull'!A398</f>
        <v>Budget</v>
      </c>
      <c r="B396" t="str">
        <f>'Upload Sheet Pull'!B398</f>
        <v>7066-000000</v>
      </c>
      <c r="C396">
        <f>'Upload Sheet Pull'!C398</f>
        <v>958</v>
      </c>
      <c r="D396" t="str">
        <f>'Upload Sheet Pull'!D398</f>
        <v>043</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9"/>
        <v>0</v>
      </c>
    </row>
    <row r="397" spans="1:20" x14ac:dyDescent="0.2">
      <c r="A397" t="str">
        <f>'Upload Sheet Pull'!A399</f>
        <v>Budget</v>
      </c>
      <c r="B397" t="str">
        <f>'Upload Sheet Pull'!B399</f>
        <v>7068-000000</v>
      </c>
      <c r="C397">
        <f>'Upload Sheet Pull'!C399</f>
        <v>958</v>
      </c>
      <c r="D397" t="str">
        <f>'Upload Sheet Pull'!D399</f>
        <v>043</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0</v>
      </c>
      <c r="T397" s="48">
        <f t="shared" si="9"/>
        <v>0</v>
      </c>
    </row>
    <row r="398" spans="1:20" x14ac:dyDescent="0.2">
      <c r="A398" t="str">
        <f>'Upload Sheet Pull'!A400</f>
        <v>Budget</v>
      </c>
      <c r="B398" t="str">
        <f>'Upload Sheet Pull'!B400</f>
        <v>7072-000000</v>
      </c>
      <c r="C398">
        <f>'Upload Sheet Pull'!C400</f>
        <v>958</v>
      </c>
      <c r="D398" t="str">
        <f>'Upload Sheet Pull'!D400</f>
        <v>043</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 t="shared" ref="T398" si="14">SUM(H398:S398)</f>
        <v>0</v>
      </c>
    </row>
    <row r="399" spans="1:20" x14ac:dyDescent="0.2">
      <c r="A399" t="str">
        <f>'Upload Sheet Pull'!A401</f>
        <v>Budget</v>
      </c>
      <c r="B399" t="str">
        <f>'Upload Sheet Pull'!B401</f>
        <v>7060-000000</v>
      </c>
      <c r="C399">
        <f>'Upload Sheet Pull'!C401</f>
        <v>959</v>
      </c>
      <c r="D399" t="str">
        <f>'Upload Sheet Pull'!D401</f>
        <v>043</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0</v>
      </c>
      <c r="S399" s="48">
        <f>'Upload Sheet Pull'!U401</f>
        <v>0</v>
      </c>
      <c r="T399" s="48">
        <f t="shared" si="9"/>
        <v>0</v>
      </c>
    </row>
    <row r="400" spans="1:20" x14ac:dyDescent="0.2">
      <c r="A400" t="str">
        <f>'Upload Sheet Pull'!A402</f>
        <v>Budget</v>
      </c>
      <c r="B400" t="str">
        <f>'Upload Sheet Pull'!B402</f>
        <v>7062-000000</v>
      </c>
      <c r="C400">
        <f>'Upload Sheet Pull'!C402</f>
        <v>959</v>
      </c>
      <c r="D400" t="str">
        <f>'Upload Sheet Pull'!D402</f>
        <v>043</v>
      </c>
      <c r="F400" t="str">
        <f>IF('Upload Sheet Pull'!E402="","",'Upload Sheet Pull'!E402)</f>
        <v/>
      </c>
      <c r="H400" s="48">
        <f>'Upload Sheet Pull'!J402</f>
        <v>0</v>
      </c>
      <c r="I400" s="48">
        <f>'Upload Sheet Pull'!K402</f>
        <v>0</v>
      </c>
      <c r="J400" s="48">
        <f>'Upload Sheet Pull'!L402</f>
        <v>0</v>
      </c>
      <c r="K400" s="48">
        <f>'Upload Sheet Pull'!M402</f>
        <v>0</v>
      </c>
      <c r="L400" s="48">
        <f>'Upload Sheet Pull'!N402</f>
        <v>0</v>
      </c>
      <c r="M400" s="48">
        <f>'Upload Sheet Pull'!O402</f>
        <v>0</v>
      </c>
      <c r="N400" s="48">
        <f>'Upload Sheet Pull'!P402</f>
        <v>0</v>
      </c>
      <c r="O400" s="48">
        <f>'Upload Sheet Pull'!Q402</f>
        <v>0</v>
      </c>
      <c r="P400" s="48">
        <f>'Upload Sheet Pull'!R402</f>
        <v>0</v>
      </c>
      <c r="Q400" s="48">
        <f>'Upload Sheet Pull'!S402</f>
        <v>0</v>
      </c>
      <c r="R400" s="48">
        <f>'Upload Sheet Pull'!T402</f>
        <v>0</v>
      </c>
      <c r="S400" s="48">
        <f>'Upload Sheet Pull'!U402</f>
        <v>0</v>
      </c>
      <c r="T400" s="48">
        <f t="shared" si="9"/>
        <v>0</v>
      </c>
    </row>
    <row r="401" spans="1:20" x14ac:dyDescent="0.2">
      <c r="A401" t="str">
        <f>'Upload Sheet Pull'!A403</f>
        <v>Budget</v>
      </c>
      <c r="B401" t="str">
        <f>'Upload Sheet Pull'!B403</f>
        <v>7064-000000</v>
      </c>
      <c r="C401">
        <f>'Upload Sheet Pull'!C403</f>
        <v>959</v>
      </c>
      <c r="D401" t="str">
        <f>'Upload Sheet Pull'!D403</f>
        <v>043</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9"/>
        <v>0</v>
      </c>
    </row>
    <row r="402" spans="1:20" x14ac:dyDescent="0.2">
      <c r="A402" t="str">
        <f>'Upload Sheet Pull'!A404</f>
        <v>Budget</v>
      </c>
      <c r="B402" t="str">
        <f>'Upload Sheet Pull'!B404</f>
        <v>7066-000000</v>
      </c>
      <c r="C402">
        <f>'Upload Sheet Pull'!C404</f>
        <v>959</v>
      </c>
      <c r="D402" t="str">
        <f>'Upload Sheet Pull'!D404</f>
        <v>043</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9"/>
        <v>0</v>
      </c>
    </row>
    <row r="403" spans="1:20" x14ac:dyDescent="0.2">
      <c r="A403" t="str">
        <f>'Upload Sheet Pull'!A405</f>
        <v>Budget</v>
      </c>
      <c r="B403" t="str">
        <f>'Upload Sheet Pull'!B405</f>
        <v>7068-000000</v>
      </c>
      <c r="C403">
        <f>'Upload Sheet Pull'!C405</f>
        <v>959</v>
      </c>
      <c r="D403" t="str">
        <f>'Upload Sheet Pull'!D405</f>
        <v>043</v>
      </c>
      <c r="F403" t="str">
        <f>IF('Upload Sheet Pull'!E405="","",'Upload Sheet Pull'!E405)</f>
        <v/>
      </c>
      <c r="H403" s="48">
        <f>'Upload Sheet Pull'!J405</f>
        <v>0</v>
      </c>
      <c r="I403" s="48">
        <f>'Upload Sheet Pull'!K405</f>
        <v>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9"/>
        <v>0</v>
      </c>
    </row>
    <row r="404" spans="1:20" x14ac:dyDescent="0.2">
      <c r="A404" t="str">
        <f>'Upload Sheet Pull'!A406</f>
        <v>Budget</v>
      </c>
      <c r="B404" t="str">
        <f>'Upload Sheet Pull'!B406</f>
        <v>7072-000000</v>
      </c>
      <c r="C404">
        <f>'Upload Sheet Pull'!C406</f>
        <v>959</v>
      </c>
      <c r="D404" t="str">
        <f>'Upload Sheet Pull'!D406</f>
        <v>043</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 t="shared" ref="T404" si="15">SUM(H404:S404)</f>
        <v>0</v>
      </c>
    </row>
    <row r="405" spans="1:20" x14ac:dyDescent="0.2">
      <c r="A405" t="str">
        <f>'Upload Sheet Pull'!A407</f>
        <v>Budget</v>
      </c>
      <c r="B405" t="str">
        <f>'Upload Sheet Pull'!B407</f>
        <v>7060-000000</v>
      </c>
      <c r="C405">
        <f>'Upload Sheet Pull'!C407</f>
        <v>960</v>
      </c>
      <c r="D405" t="str">
        <f>'Upload Sheet Pull'!D407</f>
        <v>043</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9"/>
        <v>0</v>
      </c>
    </row>
    <row r="406" spans="1:20" x14ac:dyDescent="0.2">
      <c r="A406" t="str">
        <f>'Upload Sheet Pull'!A408</f>
        <v>Budget</v>
      </c>
      <c r="B406" t="str">
        <f>'Upload Sheet Pull'!B408</f>
        <v>7062-000000</v>
      </c>
      <c r="C406">
        <f>'Upload Sheet Pull'!C408</f>
        <v>960</v>
      </c>
      <c r="D406" t="str">
        <f>'Upload Sheet Pull'!D408</f>
        <v>043</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9"/>
        <v>0</v>
      </c>
    </row>
    <row r="407" spans="1:20" x14ac:dyDescent="0.2">
      <c r="A407" t="str">
        <f>'Upload Sheet Pull'!A409</f>
        <v>Budget</v>
      </c>
      <c r="B407" t="str">
        <f>'Upload Sheet Pull'!B409</f>
        <v>7064-000000</v>
      </c>
      <c r="C407">
        <f>'Upload Sheet Pull'!C409</f>
        <v>960</v>
      </c>
      <c r="D407" t="str">
        <f>'Upload Sheet Pull'!D409</f>
        <v>043</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9"/>
        <v>0</v>
      </c>
    </row>
    <row r="408" spans="1:20" x14ac:dyDescent="0.2">
      <c r="A408" t="str">
        <f>'Upload Sheet Pull'!A410</f>
        <v>Budget</v>
      </c>
      <c r="B408" t="str">
        <f>'Upload Sheet Pull'!B410</f>
        <v>7066-000000</v>
      </c>
      <c r="C408">
        <f>'Upload Sheet Pull'!C410</f>
        <v>960</v>
      </c>
      <c r="D408" t="str">
        <f>'Upload Sheet Pull'!D410</f>
        <v>043</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9"/>
        <v>0</v>
      </c>
    </row>
    <row r="409" spans="1:20" x14ac:dyDescent="0.2">
      <c r="A409" t="str">
        <f>'Upload Sheet Pull'!A411</f>
        <v>Budget</v>
      </c>
      <c r="B409" t="str">
        <f>'Upload Sheet Pull'!B411</f>
        <v>7068-000000</v>
      </c>
      <c r="C409">
        <f>'Upload Sheet Pull'!C411</f>
        <v>960</v>
      </c>
      <c r="D409" t="str">
        <f>'Upload Sheet Pull'!D411</f>
        <v>043</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9"/>
        <v>0</v>
      </c>
    </row>
    <row r="410" spans="1:20" x14ac:dyDescent="0.2">
      <c r="A410" t="str">
        <f>'Upload Sheet Pull'!A412</f>
        <v>Budget</v>
      </c>
      <c r="B410" t="str">
        <f>'Upload Sheet Pull'!B412</f>
        <v>7072-000000</v>
      </c>
      <c r="C410">
        <f>'Upload Sheet Pull'!C412</f>
        <v>960</v>
      </c>
      <c r="D410" t="str">
        <f>'Upload Sheet Pull'!D412</f>
        <v>043</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9"/>
        <v>0</v>
      </c>
    </row>
    <row r="411" spans="1:20" x14ac:dyDescent="0.2">
      <c r="A411" t="str">
        <f>'Upload Sheet Pull'!A413</f>
        <v>Budget</v>
      </c>
      <c r="B411" t="str">
        <f>'Upload Sheet Pull'!B413</f>
        <v>7060-000000</v>
      </c>
      <c r="C411">
        <f>'Upload Sheet Pull'!C413</f>
        <v>961</v>
      </c>
      <c r="D411" t="str">
        <f>'Upload Sheet Pull'!D413</f>
        <v>043</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9"/>
        <v>0</v>
      </c>
    </row>
    <row r="412" spans="1:20" x14ac:dyDescent="0.2">
      <c r="A412" t="str">
        <f>'Upload Sheet Pull'!A414</f>
        <v>Budget</v>
      </c>
      <c r="B412" t="str">
        <f>'Upload Sheet Pull'!B414</f>
        <v>7062-000000</v>
      </c>
      <c r="C412">
        <f>'Upload Sheet Pull'!C414</f>
        <v>961</v>
      </c>
      <c r="D412" t="str">
        <f>'Upload Sheet Pull'!D414</f>
        <v>043</v>
      </c>
      <c r="F412" t="str">
        <f>IF('Upload Sheet Pull'!E414="","",'Upload Sheet Pull'!E414)</f>
        <v/>
      </c>
      <c r="H412" s="48">
        <f>'Upload Sheet Pull'!J414</f>
        <v>0</v>
      </c>
      <c r="I412" s="48">
        <f>'Upload Sheet Pull'!K414</f>
        <v>0</v>
      </c>
      <c r="J412" s="48">
        <f>'Upload Sheet Pull'!L414</f>
        <v>0</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400</v>
      </c>
      <c r="R412" s="48">
        <f>'Upload Sheet Pull'!T414</f>
        <v>0</v>
      </c>
      <c r="S412" s="48">
        <f>'Upload Sheet Pull'!U414</f>
        <v>0</v>
      </c>
      <c r="T412" s="48">
        <f t="shared" si="9"/>
        <v>400</v>
      </c>
    </row>
    <row r="413" spans="1:20" x14ac:dyDescent="0.2">
      <c r="A413" t="str">
        <f>'Upload Sheet Pull'!A415</f>
        <v>Budget</v>
      </c>
      <c r="B413" t="str">
        <f>'Upload Sheet Pull'!B415</f>
        <v>7064-000000</v>
      </c>
      <c r="C413">
        <f>'Upload Sheet Pull'!C415</f>
        <v>961</v>
      </c>
      <c r="D413" t="str">
        <f>'Upload Sheet Pull'!D415</f>
        <v>043</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9"/>
        <v>0</v>
      </c>
    </row>
    <row r="414" spans="1:20" x14ac:dyDescent="0.2">
      <c r="A414" t="str">
        <f>'Upload Sheet Pull'!A416</f>
        <v>Budget</v>
      </c>
      <c r="B414" t="str">
        <f>'Upload Sheet Pull'!B416</f>
        <v>7066-000000</v>
      </c>
      <c r="C414">
        <f>'Upload Sheet Pull'!C416</f>
        <v>961</v>
      </c>
      <c r="D414" t="str">
        <f>'Upload Sheet Pull'!D416</f>
        <v>043</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9"/>
        <v>0</v>
      </c>
    </row>
    <row r="415" spans="1:20" x14ac:dyDescent="0.2">
      <c r="A415" t="str">
        <f>'Upload Sheet Pull'!A417</f>
        <v>Budget</v>
      </c>
      <c r="B415" t="str">
        <f>'Upload Sheet Pull'!B417</f>
        <v>7068-000000</v>
      </c>
      <c r="C415">
        <f>'Upload Sheet Pull'!C417</f>
        <v>961</v>
      </c>
      <c r="D415" t="str">
        <f>'Upload Sheet Pull'!D417</f>
        <v>043</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9"/>
        <v>0</v>
      </c>
    </row>
    <row r="416" spans="1:20" x14ac:dyDescent="0.2">
      <c r="A416" t="str">
        <f>'Upload Sheet Pull'!A418</f>
        <v>Budget</v>
      </c>
      <c r="B416" t="str">
        <f>'Upload Sheet Pull'!B418</f>
        <v>7072-000000</v>
      </c>
      <c r="C416">
        <f>'Upload Sheet Pull'!C418</f>
        <v>961</v>
      </c>
      <c r="D416" t="str">
        <f>'Upload Sheet Pull'!D418</f>
        <v>043</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9"/>
        <v>0</v>
      </c>
    </row>
    <row r="417" spans="1:20" x14ac:dyDescent="0.2">
      <c r="A417" t="str">
        <f>'Upload Sheet Pull'!A419</f>
        <v>Budget</v>
      </c>
      <c r="B417" t="str">
        <f>'Upload Sheet Pull'!B419</f>
        <v>7060-000000</v>
      </c>
      <c r="C417">
        <f>'Upload Sheet Pull'!C419</f>
        <v>962</v>
      </c>
      <c r="D417" t="str">
        <f>'Upload Sheet Pull'!D419</f>
        <v>043</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9"/>
        <v>0</v>
      </c>
    </row>
    <row r="418" spans="1:20" x14ac:dyDescent="0.2">
      <c r="A418" t="str">
        <f>'Upload Sheet Pull'!A420</f>
        <v>Budget</v>
      </c>
      <c r="B418" t="str">
        <f>'Upload Sheet Pull'!B420</f>
        <v>7062-000000</v>
      </c>
      <c r="C418">
        <f>'Upload Sheet Pull'!C420</f>
        <v>962</v>
      </c>
      <c r="D418" t="str">
        <f>'Upload Sheet Pull'!D420</f>
        <v>043</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400</v>
      </c>
      <c r="R418" s="48">
        <f>'Upload Sheet Pull'!T420</f>
        <v>0</v>
      </c>
      <c r="S418" s="48">
        <f>'Upload Sheet Pull'!U420</f>
        <v>0</v>
      </c>
      <c r="T418" s="48">
        <f t="shared" si="9"/>
        <v>400</v>
      </c>
    </row>
    <row r="419" spans="1:20" x14ac:dyDescent="0.2">
      <c r="A419" t="str">
        <f>'Upload Sheet Pull'!A421</f>
        <v>Budget</v>
      </c>
      <c r="B419" t="str">
        <f>'Upload Sheet Pull'!B421</f>
        <v>7064-000000</v>
      </c>
      <c r="C419">
        <f>'Upload Sheet Pull'!C421</f>
        <v>962</v>
      </c>
      <c r="D419" t="str">
        <f>'Upload Sheet Pull'!D421</f>
        <v>043</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9"/>
        <v>0</v>
      </c>
    </row>
    <row r="420" spans="1:20" x14ac:dyDescent="0.2">
      <c r="A420" t="str">
        <f>'Upload Sheet Pull'!A422</f>
        <v>Budget</v>
      </c>
      <c r="B420" t="str">
        <f>'Upload Sheet Pull'!B422</f>
        <v>7066-000000</v>
      </c>
      <c r="C420">
        <f>'Upload Sheet Pull'!C422</f>
        <v>962</v>
      </c>
      <c r="D420" t="str">
        <f>'Upload Sheet Pull'!D422</f>
        <v>043</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9"/>
        <v>0</v>
      </c>
    </row>
    <row r="421" spans="1:20" x14ac:dyDescent="0.2">
      <c r="A421" t="str">
        <f>'Upload Sheet Pull'!A423</f>
        <v>Budget</v>
      </c>
      <c r="B421" t="str">
        <f>'Upload Sheet Pull'!B423</f>
        <v>7068-000000</v>
      </c>
      <c r="C421">
        <f>'Upload Sheet Pull'!C423</f>
        <v>962</v>
      </c>
      <c r="D421" t="str">
        <f>'Upload Sheet Pull'!D423</f>
        <v>043</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9"/>
        <v>0</v>
      </c>
    </row>
    <row r="422" spans="1:20" x14ac:dyDescent="0.2">
      <c r="A422" t="str">
        <f>'Upload Sheet Pull'!A424</f>
        <v>Budget</v>
      </c>
      <c r="B422" t="str">
        <f>'Upload Sheet Pull'!B424</f>
        <v>7072-000000</v>
      </c>
      <c r="C422">
        <f>'Upload Sheet Pull'!C424</f>
        <v>962</v>
      </c>
      <c r="D422" t="str">
        <f>'Upload Sheet Pull'!D424</f>
        <v>043</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9"/>
        <v>0</v>
      </c>
    </row>
    <row r="423" spans="1:20" x14ac:dyDescent="0.2">
      <c r="A423" t="str">
        <f>'Upload Sheet Pull'!A425</f>
        <v>Budget</v>
      </c>
      <c r="B423" t="str">
        <f>'Upload Sheet Pull'!B425</f>
        <v>7060-000000</v>
      </c>
      <c r="C423">
        <f>'Upload Sheet Pull'!C425</f>
        <v>963</v>
      </c>
      <c r="D423" t="str">
        <f>'Upload Sheet Pull'!D425</f>
        <v>043</v>
      </c>
      <c r="F423" t="str">
        <f>IF('Upload Sheet Pull'!E425="","",'Upload Sheet Pull'!E425)</f>
        <v/>
      </c>
      <c r="H423" s="48">
        <f>'Upload Sheet Pull'!J425</f>
        <v>0</v>
      </c>
      <c r="I423" s="48">
        <f>'Upload Sheet Pull'!K425</f>
        <v>0</v>
      </c>
      <c r="J423" s="48">
        <f>'Upload Sheet Pull'!L425</f>
        <v>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0</v>
      </c>
      <c r="T423" s="48">
        <f t="shared" si="9"/>
        <v>0</v>
      </c>
    </row>
    <row r="424" spans="1:20" x14ac:dyDescent="0.2">
      <c r="A424" t="str">
        <f>'Upload Sheet Pull'!A426</f>
        <v>Budget</v>
      </c>
      <c r="B424" t="str">
        <f>'Upload Sheet Pull'!B426</f>
        <v>7062-000000</v>
      </c>
      <c r="C424">
        <f>'Upload Sheet Pull'!C426</f>
        <v>963</v>
      </c>
      <c r="D424" t="str">
        <f>'Upload Sheet Pull'!D426</f>
        <v>043</v>
      </c>
      <c r="F424" t="str">
        <f>IF('Upload Sheet Pull'!E426="","",'Upload Sheet Pull'!E426)</f>
        <v/>
      </c>
      <c r="H424" s="48">
        <f>'Upload Sheet Pull'!J426</f>
        <v>0</v>
      </c>
      <c r="I424" s="48">
        <f>'Upload Sheet Pull'!K426</f>
        <v>0</v>
      </c>
      <c r="J424" s="48">
        <f>'Upload Sheet Pull'!L426</f>
        <v>0</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0</v>
      </c>
      <c r="S424" s="48">
        <f>'Upload Sheet Pull'!U426</f>
        <v>0</v>
      </c>
      <c r="T424" s="48">
        <f t="shared" si="9"/>
        <v>0</v>
      </c>
    </row>
    <row r="425" spans="1:20" x14ac:dyDescent="0.2">
      <c r="A425" t="str">
        <f>'Upload Sheet Pull'!A427</f>
        <v>Budget</v>
      </c>
      <c r="B425" t="str">
        <f>'Upload Sheet Pull'!B427</f>
        <v>7064-000000</v>
      </c>
      <c r="C425">
        <f>'Upload Sheet Pull'!C427</f>
        <v>963</v>
      </c>
      <c r="D425" t="str">
        <f>'Upload Sheet Pull'!D427</f>
        <v>043</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0</v>
      </c>
      <c r="T425" s="48">
        <f t="shared" si="9"/>
        <v>0</v>
      </c>
    </row>
    <row r="426" spans="1:20" x14ac:dyDescent="0.2">
      <c r="A426" t="str">
        <f>'Upload Sheet Pull'!A428</f>
        <v>Budget</v>
      </c>
      <c r="B426" t="str">
        <f>'Upload Sheet Pull'!B428</f>
        <v>7066-000000</v>
      </c>
      <c r="C426">
        <f>'Upload Sheet Pull'!C428</f>
        <v>963</v>
      </c>
      <c r="D426" t="str">
        <f>'Upload Sheet Pull'!D428</f>
        <v>043</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9"/>
        <v>0</v>
      </c>
    </row>
    <row r="427" spans="1:20" x14ac:dyDescent="0.2">
      <c r="A427" t="str">
        <f>'Upload Sheet Pull'!A429</f>
        <v>Budget</v>
      </c>
      <c r="B427" t="str">
        <f>'Upload Sheet Pull'!B429</f>
        <v>7068-000000</v>
      </c>
      <c r="C427">
        <f>'Upload Sheet Pull'!C429</f>
        <v>963</v>
      </c>
      <c r="D427" t="str">
        <f>'Upload Sheet Pull'!D429</f>
        <v>043</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0</v>
      </c>
      <c r="T427" s="48">
        <f t="shared" si="9"/>
        <v>0</v>
      </c>
    </row>
    <row r="428" spans="1:20" x14ac:dyDescent="0.2">
      <c r="A428" t="str">
        <f>'Upload Sheet Pull'!A430</f>
        <v>Budget</v>
      </c>
      <c r="B428" t="str">
        <f>'Upload Sheet Pull'!B430</f>
        <v>7072-000000</v>
      </c>
      <c r="C428">
        <f>'Upload Sheet Pull'!C430</f>
        <v>963</v>
      </c>
      <c r="D428" t="str">
        <f>'Upload Sheet Pull'!D430</f>
        <v>043</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 t="shared" ref="T428" si="16">SUM(H428:S428)</f>
        <v>0</v>
      </c>
    </row>
    <row r="429" spans="1:20" x14ac:dyDescent="0.2">
      <c r="A429" t="str">
        <f>'Upload Sheet Pull'!A431</f>
        <v>Budget</v>
      </c>
      <c r="B429" t="str">
        <f>'Upload Sheet Pull'!B431</f>
        <v>7058-000000</v>
      </c>
      <c r="C429">
        <f>'Upload Sheet Pull'!C431</f>
        <v>970</v>
      </c>
      <c r="D429" t="str">
        <f>'Upload Sheet Pull'!D431</f>
        <v>043</v>
      </c>
      <c r="F429" t="str">
        <f>IF('Upload Sheet Pull'!E431="","",'Upload Sheet Pull'!E431)</f>
        <v/>
      </c>
      <c r="H429" s="48">
        <f>'Upload Sheet Pull'!J431</f>
        <v>0</v>
      </c>
      <c r="I429" s="48">
        <f>'Upload Sheet Pull'!K431</f>
        <v>1688.61</v>
      </c>
      <c r="J429" s="48">
        <f>'Upload Sheet Pull'!L431</f>
        <v>0</v>
      </c>
      <c r="K429" s="48">
        <f>'Upload Sheet Pull'!M431</f>
        <v>0</v>
      </c>
      <c r="L429" s="48">
        <f>'Upload Sheet Pull'!N431</f>
        <v>0</v>
      </c>
      <c r="M429" s="48">
        <f>'Upload Sheet Pull'!O431</f>
        <v>0</v>
      </c>
      <c r="N429" s="48">
        <f>'Upload Sheet Pull'!P431</f>
        <v>100</v>
      </c>
      <c r="O429" s="48">
        <f>'Upload Sheet Pull'!Q431</f>
        <v>0</v>
      </c>
      <c r="P429" s="48">
        <f>'Upload Sheet Pull'!R431</f>
        <v>0</v>
      </c>
      <c r="Q429" s="48">
        <f>'Upload Sheet Pull'!S431</f>
        <v>0</v>
      </c>
      <c r="R429" s="48">
        <f>'Upload Sheet Pull'!T431</f>
        <v>0</v>
      </c>
      <c r="S429" s="48">
        <f>'Upload Sheet Pull'!U431</f>
        <v>0</v>
      </c>
      <c r="T429" s="48">
        <f t="shared" si="9"/>
        <v>1788.61</v>
      </c>
    </row>
    <row r="430" spans="1:20" x14ac:dyDescent="0.2">
      <c r="A430" t="str">
        <f>'Upload Sheet Pull'!A432</f>
        <v>Budget</v>
      </c>
      <c r="B430" t="str">
        <f>'Upload Sheet Pull'!B432</f>
        <v>7058-000000</v>
      </c>
      <c r="C430">
        <f>'Upload Sheet Pull'!C432</f>
        <v>971</v>
      </c>
      <c r="D430" t="str">
        <f>'Upload Sheet Pull'!D432</f>
        <v>043</v>
      </c>
      <c r="F430" t="str">
        <f>IF('Upload Sheet Pull'!E432="","",'Upload Sheet Pull'!E432)</f>
        <v/>
      </c>
      <c r="H430" s="48">
        <f>'Upload Sheet Pull'!J432</f>
        <v>0</v>
      </c>
      <c r="I430" s="48">
        <f>'Upload Sheet Pull'!K432</f>
        <v>1772.7</v>
      </c>
      <c r="J430" s="48">
        <f>'Upload Sheet Pull'!L432</f>
        <v>0</v>
      </c>
      <c r="K430" s="48">
        <f>'Upload Sheet Pull'!M432</f>
        <v>0</v>
      </c>
      <c r="L430" s="48">
        <f>'Upload Sheet Pull'!N432</f>
        <v>0</v>
      </c>
      <c r="M430" s="48">
        <f>'Upload Sheet Pull'!O432</f>
        <v>0</v>
      </c>
      <c r="N430" s="48">
        <f>'Upload Sheet Pull'!P432</f>
        <v>100</v>
      </c>
      <c r="O430" s="48">
        <f>'Upload Sheet Pull'!Q432</f>
        <v>0</v>
      </c>
      <c r="P430" s="48">
        <f>'Upload Sheet Pull'!R432</f>
        <v>0</v>
      </c>
      <c r="Q430" s="48">
        <f>'Upload Sheet Pull'!S432</f>
        <v>0</v>
      </c>
      <c r="R430" s="48">
        <f>'Upload Sheet Pull'!T432</f>
        <v>0</v>
      </c>
      <c r="S430" s="48">
        <f>'Upload Sheet Pull'!U432</f>
        <v>0</v>
      </c>
      <c r="T430" s="48">
        <f t="shared" si="9"/>
        <v>1872.7</v>
      </c>
    </row>
    <row r="431" spans="1:20" x14ac:dyDescent="0.2">
      <c r="A431" t="str">
        <f>'Upload Sheet Pull'!A433</f>
        <v>Budget</v>
      </c>
      <c r="B431" t="str">
        <f>'Upload Sheet Pull'!B433</f>
        <v>7058-000000</v>
      </c>
      <c r="C431">
        <f>'Upload Sheet Pull'!C433</f>
        <v>972</v>
      </c>
      <c r="D431" t="str">
        <f>'Upload Sheet Pull'!D433</f>
        <v>043</v>
      </c>
      <c r="F431" t="str">
        <f>IF('Upload Sheet Pull'!E433="","",'Upload Sheet Pull'!E433)</f>
        <v/>
      </c>
      <c r="H431" s="48">
        <f>'Upload Sheet Pull'!J433</f>
        <v>0</v>
      </c>
      <c r="I431" s="48">
        <f>'Upload Sheet Pull'!K433</f>
        <v>1705.89</v>
      </c>
      <c r="J431" s="48">
        <f>'Upload Sheet Pull'!L433</f>
        <v>0</v>
      </c>
      <c r="K431" s="48">
        <f>'Upload Sheet Pull'!M433</f>
        <v>0</v>
      </c>
      <c r="L431" s="48">
        <f>'Upload Sheet Pull'!N433</f>
        <v>0</v>
      </c>
      <c r="M431" s="48">
        <f>'Upload Sheet Pull'!O433</f>
        <v>0</v>
      </c>
      <c r="N431" s="48">
        <f>'Upload Sheet Pull'!P433</f>
        <v>100</v>
      </c>
      <c r="O431" s="48">
        <f>'Upload Sheet Pull'!Q433</f>
        <v>0</v>
      </c>
      <c r="P431" s="48">
        <f>'Upload Sheet Pull'!R433</f>
        <v>0</v>
      </c>
      <c r="Q431" s="48">
        <f>'Upload Sheet Pull'!S433</f>
        <v>0</v>
      </c>
      <c r="R431" s="48">
        <f>'Upload Sheet Pull'!T433</f>
        <v>0</v>
      </c>
      <c r="S431" s="48">
        <f>'Upload Sheet Pull'!U433</f>
        <v>0</v>
      </c>
      <c r="T431" s="48">
        <f t="shared" si="9"/>
        <v>1805.89</v>
      </c>
    </row>
    <row r="432" spans="1:20" x14ac:dyDescent="0.2">
      <c r="A432" t="str">
        <f>'Upload Sheet Pull'!A434</f>
        <v>Budget</v>
      </c>
      <c r="B432" t="str">
        <f>'Upload Sheet Pull'!B434</f>
        <v>7058-000000</v>
      </c>
      <c r="C432">
        <f>'Upload Sheet Pull'!C434</f>
        <v>973</v>
      </c>
      <c r="D432" t="str">
        <f>'Upload Sheet Pull'!D434</f>
        <v>043</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9"/>
        <v>0</v>
      </c>
    </row>
    <row r="433" spans="1:20" x14ac:dyDescent="0.2">
      <c r="A433" t="str">
        <f>'Upload Sheet Pull'!A435</f>
        <v>Budget</v>
      </c>
      <c r="B433" t="str">
        <f>'Upload Sheet Pull'!B435</f>
        <v>7058-000000</v>
      </c>
      <c r="C433">
        <f>'Upload Sheet Pull'!C435</f>
        <v>974</v>
      </c>
      <c r="D433" t="str">
        <f>'Upload Sheet Pull'!D435</f>
        <v>043</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9"/>
        <v>0</v>
      </c>
    </row>
    <row r="434" spans="1:20" x14ac:dyDescent="0.2">
      <c r="A434" t="str">
        <f>'Upload Sheet Pull'!A436</f>
        <v>Budget</v>
      </c>
      <c r="B434" t="str">
        <f>'Upload Sheet Pull'!B436</f>
        <v>7058-000000</v>
      </c>
      <c r="C434">
        <f>'Upload Sheet Pull'!C436</f>
        <v>975</v>
      </c>
      <c r="D434" t="str">
        <f>'Upload Sheet Pull'!D436</f>
        <v>043</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9"/>
        <v>0</v>
      </c>
    </row>
    <row r="435" spans="1:20" x14ac:dyDescent="0.2">
      <c r="A435" t="str">
        <f>'Upload Sheet Pull'!A437</f>
        <v>Budget</v>
      </c>
      <c r="B435" t="str">
        <f>'Upload Sheet Pull'!B437</f>
        <v>7058-000000</v>
      </c>
      <c r="C435">
        <f>'Upload Sheet Pull'!C437</f>
        <v>976</v>
      </c>
      <c r="D435" t="str">
        <f>'Upload Sheet Pull'!D437</f>
        <v>043</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9"/>
        <v>0</v>
      </c>
    </row>
    <row r="436" spans="1:20" x14ac:dyDescent="0.2">
      <c r="A436" t="str">
        <f>'Upload Sheet Pull'!A438</f>
        <v>Budget</v>
      </c>
      <c r="B436" t="str">
        <f>'Upload Sheet Pull'!B438</f>
        <v>7058-000000</v>
      </c>
      <c r="C436">
        <f>'Upload Sheet Pull'!C438</f>
        <v>977</v>
      </c>
      <c r="D436" t="str">
        <f>'Upload Sheet Pull'!D438</f>
        <v>043</v>
      </c>
      <c r="F436" t="str">
        <f>IF('Upload Sheet Pull'!E438="","",'Upload Sheet Pull'!E438)</f>
        <v/>
      </c>
      <c r="H436" s="48">
        <f>'Upload Sheet Pull'!J438</f>
        <v>0</v>
      </c>
      <c r="I436" s="48">
        <f>'Upload Sheet Pull'!K438</f>
        <v>0</v>
      </c>
      <c r="J436" s="48">
        <f>'Upload Sheet Pull'!L438</f>
        <v>0</v>
      </c>
      <c r="K436" s="48">
        <f>'Upload Sheet Pull'!M438</f>
        <v>0</v>
      </c>
      <c r="L436" s="48">
        <f>'Upload Sheet Pull'!N438</f>
        <v>0</v>
      </c>
      <c r="M436" s="48">
        <f>'Upload Sheet Pull'!O438</f>
        <v>0</v>
      </c>
      <c r="N436" s="48">
        <f>'Upload Sheet Pull'!P438</f>
        <v>0</v>
      </c>
      <c r="O436" s="48">
        <f>'Upload Sheet Pull'!Q438</f>
        <v>0</v>
      </c>
      <c r="P436" s="48">
        <f>'Upload Sheet Pull'!R438</f>
        <v>0</v>
      </c>
      <c r="Q436" s="48">
        <f>'Upload Sheet Pull'!S438</f>
        <v>0</v>
      </c>
      <c r="R436" s="48">
        <f>'Upload Sheet Pull'!T438</f>
        <v>0</v>
      </c>
      <c r="S436" s="48">
        <f>'Upload Sheet Pull'!U438</f>
        <v>0</v>
      </c>
      <c r="T436" s="48">
        <f t="shared" si="9"/>
        <v>0</v>
      </c>
    </row>
    <row r="437" spans="1:20" x14ac:dyDescent="0.2">
      <c r="A437" t="str">
        <f>'Upload Sheet Pull'!A439</f>
        <v>Budget</v>
      </c>
      <c r="B437" t="str">
        <f>'Upload Sheet Pull'!B439</f>
        <v>7058-000000</v>
      </c>
      <c r="C437">
        <f>'Upload Sheet Pull'!C439</f>
        <v>978</v>
      </c>
      <c r="D437" t="str">
        <f>'Upload Sheet Pull'!D439</f>
        <v>043</v>
      </c>
      <c r="F437" t="str">
        <f>IF('Upload Sheet Pull'!E439="","",'Upload Sheet Pull'!E439)</f>
        <v/>
      </c>
      <c r="H437" s="48">
        <f>'Upload Sheet Pull'!J439</f>
        <v>0</v>
      </c>
      <c r="I437" s="48">
        <f>'Upload Sheet Pull'!K439</f>
        <v>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0</v>
      </c>
      <c r="S437" s="48">
        <f>'Upload Sheet Pull'!U439</f>
        <v>0</v>
      </c>
      <c r="T437" s="48">
        <f t="shared" si="9"/>
        <v>0</v>
      </c>
    </row>
    <row r="438" spans="1:20" x14ac:dyDescent="0.2">
      <c r="A438" t="str">
        <f>'Upload Sheet Pull'!A440</f>
        <v>Budget</v>
      </c>
      <c r="B438" t="str">
        <f>'Upload Sheet Pull'!B440</f>
        <v>7058-000000</v>
      </c>
      <c r="C438">
        <f>'Upload Sheet Pull'!C440</f>
        <v>979</v>
      </c>
      <c r="D438" t="str">
        <f>'Upload Sheet Pull'!D440</f>
        <v>043</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2">
      <c r="A439" t="str">
        <f>'Upload Sheet Pull'!A441</f>
        <v>Budget</v>
      </c>
      <c r="B439" t="str">
        <f>'Upload Sheet Pull'!B441</f>
        <v>7058-000000</v>
      </c>
      <c r="C439">
        <f>'Upload Sheet Pull'!C441</f>
        <v>980</v>
      </c>
      <c r="D439" t="str">
        <f>'Upload Sheet Pull'!D441</f>
        <v>043</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0</v>
      </c>
      <c r="S439" s="48">
        <f>'Upload Sheet Pull'!U441</f>
        <v>0</v>
      </c>
      <c r="T439" s="48">
        <f t="shared" si="9"/>
        <v>0</v>
      </c>
    </row>
    <row r="440" spans="1:20" x14ac:dyDescent="0.2">
      <c r="A440" t="str">
        <f>'Upload Sheet Pull'!A442</f>
        <v>Budget</v>
      </c>
      <c r="B440" t="str">
        <f>'Upload Sheet Pull'!B442</f>
        <v>7058-000000</v>
      </c>
      <c r="C440">
        <f>'Upload Sheet Pull'!C442</f>
        <v>981</v>
      </c>
      <c r="D440" t="str">
        <f>'Upload Sheet Pull'!D442</f>
        <v>043</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9"/>
        <v>0</v>
      </c>
    </row>
    <row r="441" spans="1:20" x14ac:dyDescent="0.2">
      <c r="A441" t="str">
        <f>'Upload Sheet Pull'!A443</f>
        <v>Budget</v>
      </c>
      <c r="B441" t="str">
        <f>'Upload Sheet Pull'!B443</f>
        <v>7058-000000</v>
      </c>
      <c r="C441">
        <f>'Upload Sheet Pull'!C443</f>
        <v>982</v>
      </c>
      <c r="D441" t="str">
        <f>'Upload Sheet Pull'!D443</f>
        <v>043</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 t="shared" ref="T441" si="17">SUM(H441:S441)</f>
        <v>0</v>
      </c>
    </row>
    <row r="442" spans="1:20" x14ac:dyDescent="0.2">
      <c r="A442" t="str">
        <f>'Upload Sheet Pull'!A444</f>
        <v>Budget</v>
      </c>
      <c r="B442" t="str">
        <f>'Upload Sheet Pull'!B444</f>
        <v>7092-000000</v>
      </c>
      <c r="C442">
        <f>'Upload Sheet Pull'!C444</f>
        <v>999</v>
      </c>
      <c r="D442" t="str">
        <f>'Upload Sheet Pull'!D444</f>
        <v>043</v>
      </c>
      <c r="H442" s="48">
        <f>'Upload Sheet Pull'!J444</f>
        <v>155.28</v>
      </c>
      <c r="I442" s="48">
        <f>'Upload Sheet Pull'!K444</f>
        <v>155.28</v>
      </c>
      <c r="J442" s="48">
        <f>'Upload Sheet Pull'!L444</f>
        <v>155.28</v>
      </c>
      <c r="K442" s="48">
        <f>'Upload Sheet Pull'!M444</f>
        <v>155.28</v>
      </c>
      <c r="L442" s="48">
        <f>'Upload Sheet Pull'!N444</f>
        <v>155.28</v>
      </c>
      <c r="M442" s="48">
        <f>'Upload Sheet Pull'!O444</f>
        <v>155.28</v>
      </c>
      <c r="N442" s="48">
        <f>'Upload Sheet Pull'!P444</f>
        <v>155.28</v>
      </c>
      <c r="O442" s="48">
        <f>'Upload Sheet Pull'!Q444</f>
        <v>155.28</v>
      </c>
      <c r="P442" s="48">
        <f>'Upload Sheet Pull'!R444</f>
        <v>155.28</v>
      </c>
      <c r="Q442" s="48">
        <f>'Upload Sheet Pull'!S444</f>
        <v>155.28</v>
      </c>
      <c r="R442" s="48">
        <f>'Upload Sheet Pull'!T444</f>
        <v>155.28</v>
      </c>
      <c r="S442" s="48">
        <f>'Upload Sheet Pull'!U444</f>
        <v>155.28</v>
      </c>
      <c r="T442" s="48">
        <f t="shared" si="9"/>
        <v>1863.36</v>
      </c>
    </row>
  </sheetData>
  <sheetProtection algorithmName="SHA-512" hashValue="W7InVKR3UgopBUFGSHtifUpQooVUmKyLF1wzgizoufIuL1QEbZRU/IANOsodXCVeASCJY8rNWZxRNnHZUlTWQw==" saltValue="H1tE8z4QhVEVagwnDxHB9Q=="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Lisa Smith</cp:lastModifiedBy>
  <cp:lastPrinted>2024-09-18T19:51:24Z</cp:lastPrinted>
  <dcterms:created xsi:type="dcterms:W3CDTF">2011-05-26T16:59:18Z</dcterms:created>
  <dcterms:modified xsi:type="dcterms:W3CDTF">2024-09-18T23:49:24Z</dcterms:modified>
</cp:coreProperties>
</file>